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bin" ContentType="application/vnd.openxmlformats-officedocument.spreadsheetml.printerSettings"/>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1.xml" ContentType="application/vnd.openxmlformats-officedocument.spreadsheetml.pivot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5" yWindow="45" windowWidth="20610" windowHeight="11640" tabRatio="563" activeTab="0"/>
  </bookViews>
  <sheets>
    <sheet name="Administrative" sheetId="1" r:id="rId1"/>
    <sheet name="Voting" sheetId="2" r:id="rId2"/>
    <sheet name="Workplan" sheetId="3" r:id="rId3"/>
    <sheet name="Msr-Protocol Status" sheetId="4" r:id="rId4"/>
    <sheet name="Subcommittees" sheetId="5" r:id="rId5"/>
    <sheet name="UES list" sheetId="6" r:id="rId6"/>
  </sheets>
  <definedNames>
    <definedName name="_xlnm._FilterDatabase" localSheetId="5" hidden="1">'UES list'!$A$2:$F$104</definedName>
    <definedName name="_xlnm.Print_Area" localSheetId="3">'Msr-Protocol Status'!$A$4:$I$30</definedName>
    <definedName name="_xlnm.Print_Area" localSheetId="4">'Subcommittees'!$A$4:$D$47</definedName>
    <definedName name="_xlnm.Print_Area" localSheetId="1">'Voting'!$B$4:$O$55</definedName>
    <definedName name="_xlnm.Print_Area" localSheetId="2">'Workplan'!$A$5:$H$18</definedName>
  </definedNames>
  <calcPr calcMode="autoNoTable" fullCalcOnLoad="1"/>
  <pivotCaches>
    <pivotCache cacheId="4" r:id="rId7"/>
  </pivotCaches>
</workbook>
</file>

<file path=xl/sharedStrings.xml><?xml version="1.0" encoding="utf-8"?>
<sst xmlns="http://schemas.openxmlformats.org/spreadsheetml/2006/main" count="1290" uniqueCount="410">
  <si>
    <t>Category</t>
  </si>
  <si>
    <t>Existing Measure Review &amp; Updates</t>
  </si>
  <si>
    <t>New Measure Development &amp; Review of Unsolicited Proposals</t>
  </si>
  <si>
    <t>Standardization of Technical Analysis</t>
  </si>
  <si>
    <t>Tool Development</t>
  </si>
  <si>
    <t>Research Projects &amp; Data Development</t>
  </si>
  <si>
    <t>Regional Coordination</t>
  </si>
  <si>
    <t xml:space="preserve">Website, Database support, Conservation Tracking </t>
  </si>
  <si>
    <t>RTF Member Support &amp; Administration</t>
  </si>
  <si>
    <t>RTF Management</t>
  </si>
  <si>
    <t>Total</t>
  </si>
  <si>
    <t>No</t>
  </si>
  <si>
    <t>Small Saver</t>
  </si>
  <si>
    <t xml:space="preserve">De-Activated </t>
  </si>
  <si>
    <t>OOC</t>
  </si>
  <si>
    <t>Active</t>
  </si>
  <si>
    <t>Under Review</t>
  </si>
  <si>
    <t xml:space="preserve">Notes: </t>
  </si>
  <si>
    <t>Notes</t>
  </si>
  <si>
    <t>Measure</t>
  </si>
  <si>
    <t>Policy issues raised from RTF to PAC</t>
  </si>
  <si>
    <t>Is the RTF receiving funding in the manner associated with the agreements?</t>
  </si>
  <si>
    <t>Has the RTF secured funding agreements?</t>
  </si>
  <si>
    <t>Amount Spent YTD</t>
  </si>
  <si>
    <t>Calendar Year 2012 Funding/Workplan</t>
  </si>
  <si>
    <t>Vote name</t>
  </si>
  <si>
    <t>Count of number by type</t>
  </si>
  <si>
    <t>Topic:</t>
  </si>
  <si>
    <t>Proven</t>
  </si>
  <si>
    <t>Workplan Category</t>
  </si>
  <si>
    <t>Other</t>
  </si>
  <si>
    <t>Motion Language</t>
  </si>
  <si>
    <t>Name</t>
  </si>
  <si>
    <t>Status</t>
  </si>
  <si>
    <t>These measures have received approval by the RTF and have no other associated review pending.</t>
  </si>
  <si>
    <t>Deactivated</t>
  </si>
  <si>
    <t>Out-of-compliance</t>
  </si>
  <si>
    <t>Provisional</t>
  </si>
  <si>
    <t>Category/Status</t>
  </si>
  <si>
    <t>Detailed Description</t>
  </si>
  <si>
    <r>
      <rPr>
        <b/>
        <sz val="11"/>
        <color indexed="8"/>
        <rFont val="Calibri"/>
        <family val="2"/>
      </rPr>
      <t xml:space="preserve">"Gold standard" measure with highest reliability.  Has strong research and data supporting the measure. </t>
    </r>
    <r>
      <rPr>
        <sz val="11"/>
        <color theme="1"/>
        <rFont val="Calibri"/>
        <family val="2"/>
      </rPr>
      <t>Measures can obtain approval for Proven status if the section 3.2.3 UES quality criteria for Proven measures are satisfied. Sunset criteria will be assigned by the RTF along with a plan for data collection and analysis that allows the UES estimate to be reviewed and updated in a timely fashion.</t>
    </r>
  </si>
  <si>
    <r>
      <rPr>
        <b/>
        <sz val="11"/>
        <color indexed="8"/>
        <rFont val="Calibri"/>
        <family val="2"/>
      </rPr>
      <t xml:space="preserve">Measure is close to "Proven", but research must be conducted on key data (typically efficient case characteristics) to bring it to Proven. </t>
    </r>
    <r>
      <rPr>
        <sz val="11"/>
        <color theme="1"/>
        <rFont val="Calibri"/>
        <family val="2"/>
      </rPr>
      <t>Measures can obtain Provisional approval if the section 3.2.2 UES quality criteria for Provisional measures are satisfied. In addition, it must be possible during the provisional period to obtain the data and analyses needed to meet the Proven quality criteria (3.2.3). The data and analyses may come from programs delivering the measure or from other studies. The plan for completing the necessary data collection and analyses must be approved along with the provisional UES estimates. In addition, sunset criteria must be adopted that are consistent with the plan. For measures that require long periods to collect and analyze baseline and efficient case data, the plan should include staged analyses so that early experience with deployment, baseline conditions, and measure performance can be used to adjust the sunset criteria.</t>
    </r>
  </si>
  <si>
    <r>
      <rPr>
        <b/>
        <sz val="11"/>
        <color indexed="8"/>
        <rFont val="Calibri"/>
        <family val="2"/>
      </rPr>
      <t xml:space="preserve">Savings are too small to warrant substantial research required to bring it to Proven category.  </t>
    </r>
    <r>
      <rPr>
        <sz val="11"/>
        <color theme="1"/>
        <rFont val="Calibri"/>
        <family val="2"/>
      </rPr>
      <t>The RTF may determine that the likely savings from a measure are too small to warrant the resources needed to meet the section 3.2 UES quality criteria for Provisional or Proven status. In making this determination, the RTF will consider the size of the regional end use that is affected by the measure or the magnitude of the likely savings. Measure specifications (section 2) and the information described above for the proposed stage is required for small savers and must be provided before the RTF can designate a measure as a small saver. For small savers, the RTF may choose to convene an expert panel to consider the proposed measure and to formulate a consensus opinion on the likely UES values. This process is intended to promote consistent treatment of these measures throughout the region.</t>
    </r>
  </si>
  <si>
    <r>
      <rPr>
        <b/>
        <sz val="11"/>
        <color indexed="8"/>
        <rFont val="Calibri"/>
        <family val="2"/>
      </rPr>
      <t xml:space="preserve">Measure needs relatively minor update, usually conducted by RTF staff. </t>
    </r>
    <r>
      <rPr>
        <sz val="11"/>
        <color theme="1"/>
        <rFont val="Calibri"/>
        <family val="2"/>
      </rPr>
      <t>At any time prior to the sunset criteria being met, the RTF may decide to place a measure under review. This may be the result of a review of the UES savings estimation procedure or the availability of new sources of information for baseline or efficient-case consumption. The UES values will remain “RTF-Approved” while the measure is under review. As a result of the review, the UES values may be re-estimated and the measure sunset criteria revised.</t>
    </r>
  </si>
  <si>
    <r>
      <rPr>
        <b/>
        <sz val="11"/>
        <color indexed="8"/>
        <rFont val="Calibri"/>
        <family val="2"/>
      </rPr>
      <t xml:space="preserve">Measure needs substantial update that is out of the scope of the RTF workplan.  </t>
    </r>
    <r>
      <rPr>
        <sz val="11"/>
        <color theme="1"/>
        <rFont val="Calibri"/>
        <family val="2"/>
      </rPr>
      <t>The RTF may determine that measures approved prior to the adoption of these guidelines do not comply with one or more requirements of these guidelines. The UES estimates for these measures will continue to be “RTF-Approved” if a plan for bringing the measure into compliance is approved by the RTF within one year following the RTF determination that the measure is out-of-compliance. If no plan is approved within one year, the measure will be de-activated. The RTF intends that all out-of-compliance measures will be reclassified, i.e., become a standard protocol or be placed in one of the UES measure development stages of small saver, planning, provisional, de-activated or active, as soon as possible, but no later than five years following the adoption of these guidelines.</t>
    </r>
  </si>
  <si>
    <r>
      <rPr>
        <b/>
        <sz val="11"/>
        <color indexed="8"/>
        <rFont val="Calibri"/>
        <family val="2"/>
      </rPr>
      <t xml:space="preserve">Measure is no longer RTF-approved. </t>
    </r>
    <r>
      <rPr>
        <sz val="11"/>
        <color theme="1"/>
        <rFont val="Calibri"/>
        <family val="2"/>
      </rPr>
      <t>If the sunset criteria are met, and the new or revised UES estimates have not been approved, the RTF will deactivate the measure. This means that the UES estimates are no longer approved by the RTF. The RTF may decide to deactivate a measure before the sunset criteria is satisfied based on unanticipated factors, such as the adoption of new energy codes or the release of study results with findings that invalidate the UES values or the procedures for estimating those values.</t>
    </r>
  </si>
  <si>
    <t>Links to RTF website with detailed information on each measure/protocol.</t>
  </si>
  <si>
    <t>Yeas</t>
  </si>
  <si>
    <t>Neas</t>
  </si>
  <si>
    <t>Abstentions</t>
  </si>
  <si>
    <t>Motion Passes?</t>
  </si>
  <si>
    <t>Total RTF Members</t>
  </si>
  <si>
    <t>Directly imported from RTF Decisions Sheet</t>
  </si>
  <si>
    <t>Chair vote? 
(tie-break)</t>
  </si>
  <si>
    <t>Meeting Date</t>
  </si>
  <si>
    <t>Total Members Voting</t>
  </si>
  <si>
    <t>Percent of Members Voting Yes</t>
  </si>
  <si>
    <t>Consultant</t>
  </si>
  <si>
    <t>Percent of Voting Members</t>
  </si>
  <si>
    <t>Workplan Categories</t>
  </si>
  <si>
    <t># times brought to RTF before approval</t>
  </si>
  <si>
    <t>Small/Rural Utilities Efficiency Measures</t>
  </si>
  <si>
    <t>Variable Capacity Heat Pump</t>
  </si>
  <si>
    <t>Standard Protocol</t>
  </si>
  <si>
    <t>Calendar Year 2013 Funding/Workplan</t>
  </si>
  <si>
    <t>-</t>
  </si>
  <si>
    <t>CY13: Projected spending</t>
  </si>
  <si>
    <t>CY14: Projected spending (for 2013 workplan items not completed)</t>
  </si>
  <si>
    <t>Bonneville Power Administration</t>
  </si>
  <si>
    <t>Energy Trust of Oregon</t>
  </si>
  <si>
    <t>Puget Sound Energy</t>
  </si>
  <si>
    <t>Idaho Power Company</t>
  </si>
  <si>
    <t>Avista Corporation, Inc</t>
  </si>
  <si>
    <t>PacifiCorp</t>
  </si>
  <si>
    <t>Northwestern Energy</t>
  </si>
  <si>
    <t>Seattle City Light</t>
  </si>
  <si>
    <t>Clark Public Utilities</t>
  </si>
  <si>
    <t>Tacoma Power</t>
  </si>
  <si>
    <t>PUD #1 of Snohomish</t>
  </si>
  <si>
    <t>Eugene Water and Electric Board</t>
  </si>
  <si>
    <t>PUD #1 of Cowlitz County</t>
  </si>
  <si>
    <t>Percent of Decisions requiring Subcommittee work</t>
  </si>
  <si>
    <t>Number of times Chair has needed to vote on tie break</t>
  </si>
  <si>
    <t>Voting Statistics</t>
  </si>
  <si>
    <t>Count</t>
  </si>
  <si>
    <t>Worksheet Focus</t>
  </si>
  <si>
    <t>Indicate where bulk of RTF work is focused</t>
  </si>
  <si>
    <t>Average Percent of Members Present Voting Yes</t>
  </si>
  <si>
    <t>Average Percent of Members Present Voting No</t>
  </si>
  <si>
    <t>Show what percent of decisions receive yes and no votes</t>
  </si>
  <si>
    <t>Percent of motions that pass</t>
  </si>
  <si>
    <t>Percent of motions that fail</t>
  </si>
  <si>
    <t>Show the voting record for past decisions</t>
  </si>
  <si>
    <t>Total*</t>
  </si>
  <si>
    <t>* Actual total funding available to RTF is $1,473,000 due to Northwestern fixed contribution of $30,000</t>
  </si>
  <si>
    <t>Notes on RTF Staff effort to populate</t>
  </si>
  <si>
    <t># of Meetings</t>
  </si>
  <si>
    <t>Automated CVR</t>
  </si>
  <si>
    <t>Direct Use of Gas</t>
  </si>
  <si>
    <t>End-Use Business Case</t>
  </si>
  <si>
    <t>Grocery Refrigeration</t>
  </si>
  <si>
    <t>Ground Source Heat Pump</t>
  </si>
  <si>
    <t>Guidelines</t>
  </si>
  <si>
    <t>HPWH Evaluation</t>
  </si>
  <si>
    <t>IT Sector</t>
  </si>
  <si>
    <t>PTCS</t>
  </si>
  <si>
    <t>Refrigerator Decommissioning</t>
  </si>
  <si>
    <t>Residential Weatherization and Ventilation</t>
  </si>
  <si>
    <t>Rooftop Unit Working Group (RTUG)</t>
  </si>
  <si>
    <t>Whole Building M&amp;V</t>
  </si>
  <si>
    <t>Low level of effort to complete. Plan to update cumulatively every quarter with latest tally from website.</t>
  </si>
  <si>
    <t>Sector</t>
  </si>
  <si>
    <t>Commercial</t>
  </si>
  <si>
    <t>Efficient Computers</t>
  </si>
  <si>
    <t>(none)</t>
  </si>
  <si>
    <t>Residential</t>
  </si>
  <si>
    <t>Appliances - Clothes Washers in MF</t>
  </si>
  <si>
    <t>Appliances - Televisions</t>
  </si>
  <si>
    <t>Appliances - Refrigerator/Freezer Decommissioning</t>
  </si>
  <si>
    <t>Cooking Equipment - Hot Food Holding Cabinets</t>
  </si>
  <si>
    <t>Cooking Equipment - Pre-Rinse Spray Valves</t>
  </si>
  <si>
    <t>Cooking Equipment - Steamers</t>
  </si>
  <si>
    <t>Grocery - Autoclosers</t>
  </si>
  <si>
    <t>Grocery - Compressor Head Fan Motor Retrofit to ECM</t>
  </si>
  <si>
    <t>Grocery - Display Case LEDs (Open Cases)</t>
  </si>
  <si>
    <t>Grocery - Door Gasket Replacement</t>
  </si>
  <si>
    <t>Grocery - Floating Head Pressure Controls for Single Compressor Systems</t>
  </si>
  <si>
    <t>Grocery - PSC Motors</t>
  </si>
  <si>
    <t>Grocery - Rooftop Unit Supply Fan VFDs</t>
  </si>
  <si>
    <t>Grocery - Strip Curtains</t>
  </si>
  <si>
    <t>Grocery - Vending Machine Controller</t>
  </si>
  <si>
    <t>Grocery - Visi-Cooler</t>
  </si>
  <si>
    <t>Grocery - Walk-in Evaporator Fan Shaded-Pole Motor Controllers</t>
  </si>
  <si>
    <t>Grocery - Walk-in/Reach-in Door Retrofit</t>
  </si>
  <si>
    <t>Heating/Cooling - Air Source Heat Pump Conversions MH</t>
  </si>
  <si>
    <t>Heating/Cooling - PTCS Ducts Inside</t>
  </si>
  <si>
    <t>New Construction - Built Green Washington</t>
  </si>
  <si>
    <t>New Construction - Energy Star and Ecorated Homes MH</t>
  </si>
  <si>
    <t>New Construction - Energy Star Homes SF - WA/ID/MT</t>
  </si>
  <si>
    <t>New Construction - Slab Insulation</t>
  </si>
  <si>
    <t>Appliances - Freezers</t>
  </si>
  <si>
    <t>Appliances - Refrigerators</t>
  </si>
  <si>
    <t>Smart Plug Power Strips</t>
  </si>
  <si>
    <t>Appliances - Clothes Washers in SF</t>
  </si>
  <si>
    <t>DHW - Efficient Tanks</t>
  </si>
  <si>
    <t>DHW - HPWH</t>
  </si>
  <si>
    <t>DHW - Showerheads</t>
  </si>
  <si>
    <t>Heating/Cooling - Air Source Heat Pump Conversions SF</t>
  </si>
  <si>
    <t>Heating/Cooling - Electronic Thermostats</t>
  </si>
  <si>
    <t>Heating/Cooling - Ground Source Heat Pump Upgrades</t>
  </si>
  <si>
    <t>Heating/Cooling - PTCS Duct Sealing MH</t>
  </si>
  <si>
    <t>Heating/Cooling - PTCS Duct Sealing SF</t>
  </si>
  <si>
    <t>Heating/Cooling - Variable Speed ASHP Conversions SF</t>
  </si>
  <si>
    <t>Heating/Cooling - Variable Speed ASHP Upgrades SF</t>
  </si>
  <si>
    <t>Lighting - CFLs</t>
  </si>
  <si>
    <t>New Construction - Energy Star Homes MF</t>
  </si>
  <si>
    <t>New Construction - Energy Star Homes SF - ID/MT BOP2</t>
  </si>
  <si>
    <t>New Construction - Energy Star Homes SF - Oregon 2012</t>
  </si>
  <si>
    <t>New Construction - Energy Star Homes SF - WA/ID/MT DHP TCO (provisional)</t>
  </si>
  <si>
    <t>New Construction - High Performance Manufactured Home</t>
  </si>
  <si>
    <t>New Construction - Montana House 2</t>
  </si>
  <si>
    <t>Weatherization - Manufactured Home</t>
  </si>
  <si>
    <t>Weatherization - Single Family</t>
  </si>
  <si>
    <t>Agricultural</t>
  </si>
  <si>
    <t>Grocery - Night Covers</t>
  </si>
  <si>
    <t>New Construction - Energy Smart Design Small Office</t>
  </si>
  <si>
    <t>Industrial</t>
  </si>
  <si>
    <t>Heating/Cooling - Room Air Conditioners</t>
  </si>
  <si>
    <t>Lighting - LED Holiday Strings</t>
  </si>
  <si>
    <t>New Construction - Energy Star Homes SF - Oregon 2009</t>
  </si>
  <si>
    <t>New Construction - Montana House</t>
  </si>
  <si>
    <t>New Construction - Multifamily Low Rise</t>
  </si>
  <si>
    <t>Variable Frequency Drives - Dairy</t>
  </si>
  <si>
    <t>Variable Frequency Drives - Potato/Onion Shed</t>
  </si>
  <si>
    <t>Appliances - Dishwashers</t>
  </si>
  <si>
    <t>Appliances - Ice Makers</t>
  </si>
  <si>
    <t>Grocery - Anti-sweat Heater Controls</t>
  </si>
  <si>
    <t>Grocery - ECMs for Walk-ins</t>
  </si>
  <si>
    <t>Grocery - Lighting - CFLs</t>
  </si>
  <si>
    <t>Grocery - Lighting - T8s</t>
  </si>
  <si>
    <t>DHW - Drain Waste Heat Recovery</t>
  </si>
  <si>
    <t>Heating/Cooling - PTCS Commissioning, Controls, &amp; Sizing MH</t>
  </si>
  <si>
    <t>Weatherization - Multi-Family</t>
  </si>
  <si>
    <t>Stock Watering Tanks</t>
  </si>
  <si>
    <t>Appliances - Clothes Washers</t>
  </si>
  <si>
    <t>Cooking Equipment - Combination Ovens</t>
  </si>
  <si>
    <t>Cooking Equipment - Convection Ovens</t>
  </si>
  <si>
    <t>Cooking Equipment - Fryers</t>
  </si>
  <si>
    <t>Grocery - Display Case Motion Sensors</t>
  </si>
  <si>
    <t>Grocery - ECMs for Display Cases</t>
  </si>
  <si>
    <t>Heating/Cooling - Air Source Heat Pump Upgrades MH</t>
  </si>
  <si>
    <t>Heating/Cooling - Ductless Heat Pumps SF</t>
  </si>
  <si>
    <t>Heating/Cooling - PTCS Commissioning, Controls, &amp; Sizing SF</t>
  </si>
  <si>
    <t>Grand Total</t>
  </si>
  <si>
    <t>Count of Measure</t>
  </si>
  <si>
    <t>Lighting - Specialty CFLs</t>
  </si>
  <si>
    <t>Highlight who does primary analysis to bring decisions before RTF</t>
  </si>
  <si>
    <t>Industrial: Motor Rewind - Green Motor Rewind</t>
  </si>
  <si>
    <t>Agricultural: Motor Rewind - Green Motor Rewind</t>
  </si>
  <si>
    <t>http://rtf.nwcouncil.org/decisions.asp</t>
  </si>
  <si>
    <t>Irrigation Hardware - Irrigation Hardware</t>
  </si>
  <si>
    <t>Motor Rewind - Green Motor Rewind</t>
  </si>
  <si>
    <t>Motors - Efficient Motors Replacement</t>
  </si>
  <si>
    <t>Grocery - Display Case LEDs (Reach-In Cases)</t>
  </si>
  <si>
    <t>Grocery - Walk-in Evaporator Fan ECM Motor Controllers</t>
  </si>
  <si>
    <t>Street Lighting - Street Lighting</t>
  </si>
  <si>
    <t>Traffic Signals - LED Traffic Signals</t>
  </si>
  <si>
    <t>Weatherization - Small Commerical</t>
  </si>
  <si>
    <t>Motors - Efficient Motor Replacement</t>
  </si>
  <si>
    <t>Heating/Cooling - Ductless Heat Pumps MF</t>
  </si>
  <si>
    <t>http://rtf.nwcouncil.org/measures/Default.asp</t>
  </si>
  <si>
    <t>http://rtf.nwcouncil.org/protocols/Default.asp</t>
  </si>
  <si>
    <t>http://rtf.nwcouncil.org/workplan/</t>
  </si>
  <si>
    <t>Direct staff to prioritize RBSA data updates to residential UES measures with Active status that will not sunset in 2013. Present priority measures as a consent agenda item as proposed by staff.</t>
  </si>
  <si>
    <t>Commercial: Grocery - PSC Motors</t>
  </si>
  <si>
    <t>RBSA Data set</t>
  </si>
  <si>
    <t>Adopt the SBW recommendations for Commercial Refrigeration- PSC Motors and change the status to Deactivated.</t>
  </si>
  <si>
    <t>Commercial: Grocery - Walk-in/Reach-in Door Retrofit</t>
  </si>
  <si>
    <t>Commercial: Grocery - Visi-Cooler</t>
  </si>
  <si>
    <t>Commercial: Grocery - Display Case LEDs (Open Cases)</t>
  </si>
  <si>
    <t>Commercial: Grocery - Rooftop Unit Supply Fan VFDs</t>
  </si>
  <si>
    <t>Commercial: Cooking Equipment - Steamers</t>
  </si>
  <si>
    <t>Commercial: Appliances - Refrigerator/Freezer Decommissioning</t>
  </si>
  <si>
    <t>Residential: New Construction - Energy Star and Ecorated Homes MH</t>
  </si>
  <si>
    <t>Commercial: Grocery - Vending Machine Controller</t>
  </si>
  <si>
    <t>Commercial: Grocery - Strip Curtains</t>
  </si>
  <si>
    <t>Commercial: Cooking Equipment - Hot Food Holding Cabinets</t>
  </si>
  <si>
    <t>Residential: Heating/Cooling - Air Source Heat Pump Upgrades SF (Existing Construction)</t>
  </si>
  <si>
    <t>Residential: Heating/Cooling - Air Source Heat Pump Upgrades SF (New Construction)</t>
  </si>
  <si>
    <t>Adopt a measure life of 15 years for Air Source Heat Pump Upgrades SF (Existing Construction) and Air Source Heat Pump Upgrades SF (New Construction).</t>
  </si>
  <si>
    <t>Adopt the recommendations from Navigant Consulting to change the EUL of Agricultural and Industrial Green Motor Rewind measures to 14-20 years and 7-9 years, respectively, depending on motor hours of use.</t>
  </si>
  <si>
    <t>Adopt the SBW recommendations for Commercial Cooking Equipment - Hot Food Holding Cabinets and change the status to Under Review with a sunset date of December 30, 2013.</t>
  </si>
  <si>
    <t>Adopt the SBW recommendations for Commercial Refrigeration - Strip Curtains and change the status to Out of Compliance with a sunset date of January 23, 2014.</t>
  </si>
  <si>
    <t>Adopt the SBW recommendations for Commercial Refrigeration - Vending Machine Controller and change the status to Out of Compliance with a sunset date of January 23, 2014 and advise staff to provide recommendations to expand potential applicability in other market segments.</t>
  </si>
  <si>
    <t>Adopt the SBW recommendations for Residential New Construction - Energy Star and Ecorated Homes (Manufactured Housing) and change the status to Under Review with a sunset date of December 30, 2013.</t>
  </si>
  <si>
    <t>Adopt the SBW recommendations for Commercial Appliances - Refrigerator/Freezer Decommissioning and change the status to Out of Compliance with a sunset date of January 23, 2014 and advise staff to bring back a proposal for combining commercial measure with residential decommissioning measure.</t>
  </si>
  <si>
    <t>Adopt the SBW recommendations for Commercial Cooking Equipment - Steamers and change the status to Under Review with a sunset date of December 30, 2013.</t>
  </si>
  <si>
    <t>Adopt the SBW recommendations for Commercial Heating and Cooling - Rooftop Unit Supply Fan VFD's and change the status to Out of Compliance with a sunset date of January 23, 2014.</t>
  </si>
  <si>
    <t>Adopt the SBW recommendations for Commercial Refrigeration - Display Case LED Lighting (Open Cases) and change the status to Out of Compliance with a sunset date of January 23, 2015.</t>
  </si>
  <si>
    <t>Adopt the SBW recommendations for Commercial Refrigeration - Visi-Cooler and change the status to Out of Compliance with a sunset date of January 23, 2014.</t>
  </si>
  <si>
    <t>Adopt the SBW recommendations for Commercial Refrigeration - Walk-in/Reach-in Door Retrofit and change the status to Out of Compliance with a sunset date of January 23, 2014.</t>
  </si>
  <si>
    <t>Calendar Year 2014 Funding/Workplan</t>
  </si>
  <si>
    <t>CY14: Projected spending</t>
  </si>
  <si>
    <t>CY15: Projected spending (for 2014 workplan items not completed)</t>
  </si>
  <si>
    <t>Ag/Irrigation Hardware</t>
  </si>
  <si>
    <t>Heating/Cooling - Air Source Heat Pump Upgrades SF (Existing Construction)</t>
  </si>
  <si>
    <t>Heating/Cooling - Air Source Heat Pump Upgrades SF (New Construction)</t>
  </si>
  <si>
    <t>Latest RTF Decision</t>
  </si>
  <si>
    <t>Sunset Date</t>
  </si>
  <si>
    <t>SRR Applicable? (Yes/No)</t>
  </si>
  <si>
    <t>Percent of Decisions applicable to Small/Rural Utilities</t>
  </si>
  <si>
    <t>Yes</t>
  </si>
  <si>
    <t xml:space="preserve">Medium level of effort to complete. Need to back-tally subcommittee meetings and check status of each one. Another resource would be individual Subcommittee pages where latest meeting minutes, attendees, work products, and forthcoming meeting dates are posted. </t>
  </si>
  <si>
    <t>Allocation Funding</t>
  </si>
  <si>
    <t>High level of effort to complete. Each meeting has the potential for 10-20 decisions on measure categorization, status, updates, etc. and will require significant time to keep this current. History shown below should help highlight trend of having enough voting members present, as well as how often votes reach consensus among members. Another resource is the decisions page on RTF website which tracks decisions made after each meeting.</t>
  </si>
  <si>
    <t>Subcommittee engagement prior to vote? (Yes/No)</t>
  </si>
  <si>
    <t>Total Meeting Time (Hours)</t>
  </si>
  <si>
    <t>Utility: Transformer De-energizing</t>
  </si>
  <si>
    <t>Agricultural: Plate Heat Exchanger for Dairy Cooling</t>
  </si>
  <si>
    <t>Residential: Lighting - LEDs</t>
  </si>
  <si>
    <t>Approve the Transformer De-energizing Standard Protocol and assign it to the Small Saver category with Active status and a sunset date of February 20, 2017.</t>
  </si>
  <si>
    <t>Lighting - LEDs</t>
  </si>
  <si>
    <t># of Utilities Present on Call</t>
  </si>
  <si>
    <t>Utility Names</t>
  </si>
  <si>
    <t>SEEM Calibration</t>
  </si>
  <si>
    <t>Small/Rural Subcommittee Meeting Detail</t>
  </si>
  <si>
    <t>Franklin PUD, BPA, Flathead Electric, Lincoln Electric, Lower Valley Energy, Ravalli Electric, Cowlitz PUD</t>
  </si>
  <si>
    <t>Small/Rural Subcommittee Meeting Date</t>
  </si>
  <si>
    <t>SRR Checklist Developed (Yes/No)</t>
  </si>
  <si>
    <t>Significant New Contribution or Revision</t>
  </si>
  <si>
    <t>Method or Analysis</t>
  </si>
  <si>
    <t>UES / Protocol</t>
  </si>
  <si>
    <t>Data or Measurements</t>
  </si>
  <si>
    <t>RTF</t>
  </si>
  <si>
    <t>NEEA</t>
  </si>
  <si>
    <t>Vendor</t>
  </si>
  <si>
    <t>Entity</t>
  </si>
  <si>
    <t>Percent of measures brought through Small/Rural Checklist</t>
  </si>
  <si>
    <t>Approve the Dairy Heat Exchanger Standard Protocol measure and assign it to the Small Savers category with Active status and a sunset date of February 20, 2017, with changes to allow additional methods for measuring temperature and flow, and to require data collection of storage vessel temperature.</t>
  </si>
  <si>
    <t>Approve the LED Integral Lighting UES measure analysis as presented (with changes discussed at meeting) and assign it to the Proven category with Active status and a sunset date of March 1, 2014.  Changes discussed at meeting: document measure life, develop hours of use for each measure, remove average measures from workbook, and adjust costs to reflect measure-specific baseline costs.</t>
  </si>
  <si>
    <t>Operations</t>
  </si>
  <si>
    <t>Finalized edits to Cost, Life and Roadmap. Presented at April meeting for adoption.</t>
  </si>
  <si>
    <t>Agreed upon input assumptions from panel of experts. Prepared workbook for April RTF meeting.</t>
  </si>
  <si>
    <t>Ongoing work to determine measure prioritization in region.</t>
  </si>
  <si>
    <t>Change the status of the Industrial Green Motor Rewind UES measure to "Under Review" and review the efficient-case motor efficiency data source at the next RTF meeting.</t>
  </si>
  <si>
    <t>Change the status of the Agricultural Green Motor Rewind UES measure to "Under Review" and review the efficient-case motor efficiency data source at the next RTF meeting.</t>
  </si>
  <si>
    <t xml:space="preserve">2013 YTD Financial Report </t>
  </si>
  <si>
    <t>Adopt as operative the updated Guidelines documents, including the Roadmap, Savings, Cost and Benefits, Lifetime, and Supporting Documents (including the edits made today).</t>
  </si>
  <si>
    <t>Approve the updates to the agriculture irrigation hardware UES measure; change the measure category to “Small Saver”; set the measure status to “Active”; and change the sunset date to April 2018.</t>
  </si>
  <si>
    <t>Approve the Agricultural Irrigation Pump Motor Variable Frequency Drive Standard Protocol in the “Provisional” category, with “Active” status, and a sunset date of  April, 2016.  System type and water flow will be added to provisional data collection, if available; also, the allowed minimum horsepower will be changed to 20hp.</t>
  </si>
  <si>
    <t>Amend the motion on Green Motors to read "approve the updates to the Industrial and Agricultural Green Motor Rewind UES measure to incorporate the motor efficiency data with the sources presented, and move the measure to "Active" status and "Small Saver" category".</t>
  </si>
  <si>
    <t>Approve the updates to the Agricultural Stock Watering Tank UES measure; set the measure status to “Active”; and change the sunset date to May, 2018.</t>
  </si>
  <si>
    <t>Approve the updates to the commercial clothes washer UES measure; set the measure status to “Active”; and change the sunset date to March, 2015.</t>
  </si>
  <si>
    <t>Approve the updates to the residential refrigerator UES measure; set the measure status to “Active”; and change the sunset date to April, 2015.</t>
  </si>
  <si>
    <t>Approve the updates to the commercial showerhead UES measure; set the measure status to “Active”; and change the sunset date to April, 2018.</t>
  </si>
  <si>
    <t>Change the sunset date for the Anti-sweat Heater Control UES measure to June 2013.</t>
  </si>
  <si>
    <t>Change the sunset date for the five cooking equipment UES measures (Combination Ovens, Convection Ovens, Fryers, Hot Food Holding Cabinets, and Steamers) to July 2013.</t>
  </si>
  <si>
    <t>Change all sunset dates to the last day of the month.</t>
  </si>
  <si>
    <t>Agricultural: Irrigation Hardware - Irrigation Hardware</t>
  </si>
  <si>
    <t>Agricultural: Variable Frequency Drives - Irrigation Pump Motor</t>
  </si>
  <si>
    <t>Commercial: Appliances - Clothes Washers</t>
  </si>
  <si>
    <t>Residential: Appliances - Refrigerators</t>
  </si>
  <si>
    <t>Commercial: DHW - Showerheads</t>
  </si>
  <si>
    <t>Approve SEEM 94 as calibrated for single family houses (using model A in today's presentation).  The validity of the calibration should be reviewed by May 2016 with any new data that become available.</t>
  </si>
  <si>
    <t xml:space="preserve">Change the measure category for the Commercial Display Case Motion Sensors UES measure to 'Small Saver' and change the sunset date to July 2013.
</t>
  </si>
  <si>
    <t>Change the sunset data for Air source Heat Pump Upgrades in MH to September, 2013.</t>
  </si>
  <si>
    <t>Agricultural: Stock Watering Tanks</t>
  </si>
  <si>
    <t>Approve the updates to the Agricultural Green Motor Rewind UES measure to incorporate the motor efficiency data with the sources presented, and move the measure to “Active” status and "Small Saver" category.</t>
  </si>
  <si>
    <t>Approve the updates to the Industrial Green Motor Rewind UES measure to incorporate the motor efficiency data with the sources presented, and move the measure to “Active” status and "Small Saver" category.</t>
  </si>
  <si>
    <t>SEEM 94 Calibration</t>
  </si>
  <si>
    <t>Commercial: Grocery - Display Case Motion Sensors</t>
  </si>
  <si>
    <t>Residential: Heating/Cooling - Air Source Heat Pump Upgrades MH</t>
  </si>
  <si>
    <t>All UES measures have recommendation memos developed and will undergo revisions if they are Under Review, and regional prioritization if they are Out-of-Compliance or Provisional.</t>
  </si>
  <si>
    <t>Tuesday, June 11, 2013</t>
  </si>
  <si>
    <t>Idaho Falls Power, BPA, Flathead Electric, Consumers Power Inc., Lane Electric, Ravalli Electric, Cowlitz PUD</t>
  </si>
  <si>
    <t>Fan &amp; Pump VFD</t>
  </si>
  <si>
    <t>Research &amp; Evaluation</t>
  </si>
  <si>
    <t>Prescriptive Duct Sealing</t>
  </si>
  <si>
    <t>Heat Pump CC&amp;S Specifications</t>
  </si>
  <si>
    <t>Ongoing efforts to quantify savinsg from commercial VCHP technologies</t>
  </si>
  <si>
    <t>Discussed upcoming work plan prioritization and update to ongoing measure development.</t>
  </si>
  <si>
    <t>Update on NEEA's efforts to evaluate HPWH.</t>
  </si>
  <si>
    <t>Discussed fan and pump market assessment and next steps for Protocol development.</t>
  </si>
  <si>
    <t>Ongoing. Discuss RTF agenda, contracts, budget and RTF process issues.</t>
  </si>
  <si>
    <t>% Spent Compared to Allocated</t>
  </si>
  <si>
    <t>Scientific Irrigation Scheduling</t>
  </si>
  <si>
    <t>Commercial: Grocery - Anti-sweat Heater Controls</t>
  </si>
  <si>
    <t>Move to change the category to small saver, status to under review, and the sunset date to September 2013.</t>
  </si>
  <si>
    <t>Industrial: Motors - Pump VFD</t>
  </si>
  <si>
    <t>Adopt the provisional Pump VFD Protocol, Research Plan, and Calculator with a sunset date of June 30th, 2015 provided that the calculator conforms to the Protocol and passes QC review.</t>
  </si>
  <si>
    <t>Adopt the proposed Standard Information Workbook for use by the RTF in making measure assessments.</t>
  </si>
  <si>
    <t>Non-Res Network Computer Power Management</t>
  </si>
  <si>
    <t>Advanced Power Strips</t>
  </si>
  <si>
    <t>Planning</t>
  </si>
  <si>
    <t>Heating/Cooling - Prescriptive Duct Sealing SF</t>
  </si>
  <si>
    <t>Wednesday, September 18, 2013</t>
  </si>
  <si>
    <t>Calibration complete.</t>
  </si>
  <si>
    <t>Discussed revisions to PTCS for Heat Pumps</t>
  </si>
  <si>
    <t>Discussed research plan for prescriptive duct sealing as a UES measure.</t>
  </si>
  <si>
    <t>Ongoing work to review reasearch plans and evaluation efforts throughout the region.</t>
  </si>
  <si>
    <t>Review of data to inform standard protocol for Premium RTU tune-up proposed by BPA.</t>
  </si>
  <si>
    <t>Agreed on parameters for updating protocol, but need more data to go Proven.</t>
  </si>
  <si>
    <t>Wood Smoke: Monetizing Health Impacts</t>
  </si>
  <si>
    <t>Helped define a scope of work for quantifying and monetizing emissions impacts from reduced wood smoke.</t>
  </si>
  <si>
    <t>Remaining Protocols will be developed under 2014 work plan.</t>
  </si>
  <si>
    <t>Medium level of effort to complete. Contracts not easily grouped into workplan categories due to overlap within contracts and categories. Takes time to pull cumulative YTD spending and which contracts plan to roll over funds. Mid-year programming effort can be effectively used to track amount spent and projections for remainder of year. Plan to update this chart cumulatively every quarter with latest tally from contracts workbook.</t>
  </si>
  <si>
    <t>Commercial: Cooking Equipment - Combination Ovens</t>
  </si>
  <si>
    <t>Commercial: Cooking Equipment - Convection Ovens</t>
  </si>
  <si>
    <t>Commercial: Cooking Equipment - Fryers</t>
  </si>
  <si>
    <t>Commercial: Non-Res Network Computer Power Management</t>
  </si>
  <si>
    <t>NW Rem/Rate</t>
  </si>
  <si>
    <t>Residential: Advanced Power Strips</t>
  </si>
  <si>
    <t>Residential: Heating/Cooling - Prescriptive Duct Sealing SF</t>
  </si>
  <si>
    <t>Standard Information Workbook_v1.5</t>
  </si>
  <si>
    <t>Approve the updates to the residential lighting LED UES measure, with no change to the measure category, status, or sunset date</t>
  </si>
  <si>
    <t>Approve the UES measure Prescriptive Duct Sealing to the Planning category with Active status and a sunset date of December 31, 2015</t>
  </si>
  <si>
    <t>Approve the UES measure Residential Advanced Power Strips to the Planning category with Active status, a sunset date of August 31, 2015, and a measure life of five years; restrict UES estimates to one significant figure.</t>
  </si>
  <si>
    <t>Approve a Northwest version of REM/Rate as a performance based compliance tool for the NW ENERGY STAR homes program. Trade-offs for slab insulation and infiltration are not allowed, and the heating system HSPF must lie between 8.0 and 9.0.</t>
  </si>
  <si>
    <t>Approve the Display Case Motion Sensor Small Saver measure with “Active” status and a sunset date of July 2018, provided that the internal consistency between display case measures is consistent.</t>
  </si>
  <si>
    <t>Approve the savings estimates for Commercial Showerheads in fitness centers only, without the requirement for pre-measurement.</t>
  </si>
  <si>
    <t>Approve the updates to the five UES cooking measures (HFHC, Steamers, Fryers, Combination ovens, and Convection ovens); set the measure status to Active and change the sunset date to July, 2018.</t>
  </si>
  <si>
    <t>Approve the updates to the Non-Residential Network Computer Power Management measure; restrict the UES measure to schools and move it to the Small Saver category; set the measure status to “Active”; and change the sunset date to January 31, 2015</t>
  </si>
  <si>
    <t>Approve the updates to Commercial Showerheads, adding an average result (“Any” scenario) that excludes fitness centers.</t>
  </si>
  <si>
    <r>
      <rPr>
        <b/>
        <sz val="11"/>
        <color indexed="8"/>
        <rFont val="Calibri"/>
        <family val="2"/>
      </rPr>
      <t xml:space="preserve"> Upon request, the RTF will consider the proposed planning measure and formulate a consensus opinion on the likely UES values.</t>
    </r>
    <r>
      <rPr>
        <sz val="11"/>
        <color indexed="8"/>
        <rFont val="Calibri"/>
        <family val="2"/>
      </rPr>
      <t xml:space="preserve"> This process is intended to promote consistent treatment of these measures throughout the region. The RTF will also review and comment on any proposed research design for collecting data needed to support Provisional or Proven UES values. The review will only be provided if the section 3.2.1 UES quality criteria for Planning measures are satisfied. Measure specifications (section 2) and the information described in the Guidleines for UES measures must be provided before this review can commence.</t>
    </r>
  </si>
  <si>
    <t>UES Sunset Dates</t>
  </si>
  <si>
    <t>Talked about incorporating recent PSE evaluation results into measure.</t>
  </si>
  <si>
    <t>PECI presented EER anaylsis. Group decided to pursue further modeling to predict EER instead of field measurement.</t>
  </si>
  <si>
    <t>Non-Res Lighting</t>
  </si>
  <si>
    <t>Approve the updates to the residential clothes washer UES measure; set the measure status to ‘Active’; change the sunset date to February 28, 2015; and add no additional efficiency tiers at this time, with the understanding that additional tiers may be added in the future.</t>
  </si>
  <si>
    <t>RTF decided to not pursue the Fan VFD Standard Protocol and associated savings calculator at this time; revert to custom analysis by programs for this measure; and point to established M&amp;V documents for evaluation of fan VFD savings.</t>
  </si>
  <si>
    <t>Approve the updates to the measure; set the measure status to “Active”;  and change the sunset date to September 2016.</t>
  </si>
  <si>
    <t>Approve the updates to ASHC measure, set its status to “Active”, and change the sunset date to September 30, 2016.</t>
  </si>
  <si>
    <t>Extend the single family DHP measure sunset date to December 31st, 2013 and the manufactured home ASHP upgrade measure to February 28th, 2014.</t>
  </si>
  <si>
    <t>Adopt the Phase II SEEM Calibration for single family homes and use the methodology as proposed for determining electric energy consumption and off-grid fuel and natural gas fuel benefits.  The RTF will not use the 8 program screening options to populate measure tables for the 27 possible combinations of program screening options and pass/fail outcomes.</t>
  </si>
  <si>
    <t>Investigation of health impacts from reduction in wood smoke emissions. RTF proceeding with task order to instruct outside consultant to look at relative impacts for potential inclusion as a NEB in future analysis.</t>
  </si>
  <si>
    <t>Finalizing components of non-res lighting standard protocol for retrofits.</t>
  </si>
  <si>
    <t>Subcommittee Update: January - October 2013</t>
  </si>
  <si>
    <t>Lighting - High Performance 4-foot T8 Lamps</t>
  </si>
  <si>
    <t>Lighting - High Performance 8-foot T8 Lamps</t>
  </si>
  <si>
    <t>Snapshot of status of all measures/protocols: January - October 2013</t>
  </si>
  <si>
    <t>Residential: Lighting - CFLs</t>
  </si>
  <si>
    <t>Residential: Appliances - Refrigerator/Freezer Decommissioning</t>
  </si>
  <si>
    <t>Approve the CFL Fixtures UES measure as follows: change the category to Small Saver, with only a retail delivery mechanism, and a savings value equal to the UES savings of an 800 lumen General Purpose (GP) CFL multiplied by the ratio of the Simple Steps average fixture wattage to Simple Steps average 800 lumen GP CFL wattage (20.1/13.5), and change the sunset date to January, 2017</t>
  </si>
  <si>
    <t>Change the measure status to "Under Review" and direct subcommittee to evaluate PSE and CA data evaluations and report back to the RTF in a month with new proposed timeline.</t>
  </si>
  <si>
    <t xml:space="preserve">Use Option 3 in estimating the savings for residential heating system and weatherization measures, and that the RTF delegate a decision on the definition of the “full measure package” to a subcommittee.  </t>
  </si>
  <si>
    <t>Adopt the 2014 work plan and accompanying business plan and recommend them to the Council for approval.</t>
  </si>
  <si>
    <t>Approve the updates to the General Purpose and Specialty CFL proven UES measures with the values for removal, takeback rates, and baseline costs as presented by staff, with categorizations to be determined later and with the possibility of adding categories later, and a change to the sunset date to January, 2017.</t>
  </si>
  <si>
    <t>Accept the staff recommendation on storage, use the first-year savings, and estimate the median time to 50 percent installation from the failure and installation rate estimates in the RBSA.</t>
  </si>
  <si>
    <t>Approve the 4-foot T12 to High Performance T8 change-out UES measure as proposed, with a measure life of 15 years, and to move the measure to a Proven category, set the measure status to Active, and set the sunset date to September, 2016</t>
  </si>
  <si>
    <t>2014 Work Plan</t>
  </si>
  <si>
    <t>Last Measure-In Methodology</t>
  </si>
  <si>
    <t>Approve the 8-foot T12 to High Performance T8 change-out UES measure as proposed, with a measure life of 15 years, and to move the measure to a Small Saver category, set the measure status to Active, and set the sunset date to September, 2016</t>
  </si>
  <si>
    <t>Approve screened and passed, and unscreened UES only, with a sunset date to be 3 years from today (October 2016).</t>
  </si>
  <si>
    <t>For upcoming funding discussions, perform similar 3-year lookback but for future projections. Do RTF work categories need to shift? Look deeper at NEEA's ET to help inform future work. Is the model of asking the region to do primary research working?</t>
  </si>
  <si>
    <t>Last Measure-In</t>
  </si>
  <si>
    <t>Work on definition of a full measure package to incorporate into weatherization measure analysis.</t>
  </si>
  <si>
    <t>Hours total</t>
  </si>
  <si>
    <t>http://rtf.nwcouncil.org/subcommittees</t>
  </si>
  <si>
    <t>Cowlitz PUD, BPA, MT Council, Lower Valley Energy, Consumers Power Inc., Idaho Falls Power, Franklin PUD, PNGC, Public Power Council</t>
  </si>
  <si>
    <t>Pulled November 21, 2013 (modified with November decisions)</t>
  </si>
  <si>
    <t>There are still 11 UES measures awaiting final status assignments through the UES Phase I work concluding in January 2013.</t>
  </si>
  <si>
    <t>Provsional</t>
  </si>
  <si>
    <t>5 of the 9 Protocols are under review currently and are expected to be assigned a status by January, 2013. Remaining Protocols will be developed under 2013 work plan.</t>
  </si>
  <si>
    <t>2012 status</t>
  </si>
  <si>
    <t>Under Review made Active</t>
  </si>
  <si>
    <t>Total Active Measures</t>
  </si>
  <si>
    <t>Out-of-Compliance Measures</t>
  </si>
  <si>
    <t>Deactivated Measures</t>
  </si>
  <si>
    <t>Total Measures in Database</t>
  </si>
  <si>
    <t>SUMMARY STATISTICS: January - October 2013</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</si>
</sst>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_(&quot;$&quot;* #,##0.0_);_(&quot;$&quot;* \(#,##0.0\);_(&quot;$&quot;* &quot;-&quot;??_);_(@_)"/>
    <numFmt numFmtId="169" formatCode="_(&quot;$&quot;* #,##0_);_(&quot;$&quot;* \(#,##0\);_(&quot;$&quot;* &quot;-&quot;??_);_(@_)"/>
    <numFmt numFmtId="170" formatCode="[$-409]dddd\,\ mmmm\ dd\,\ yyyy"/>
    <numFmt numFmtId="171" formatCode="[$-409]h:mm:ss\ AM/PM"/>
    <numFmt numFmtId="172" formatCode="&quot;$&quot;#,##0.00"/>
    <numFmt numFmtId="173" formatCode="&quot;$&quot;#,##0.0"/>
    <numFmt numFmtId="174" formatCode="&quot;$&quot;#,##0"/>
    <numFmt numFmtId="175" formatCode="_(* #,##0.0_);_(* \(#,##0.0\);_(* &quot;-&quot;??_);_(@_)"/>
    <numFmt numFmtId="176" formatCode="_(* #,##0_);_(* \(#,##0\);_(* &quot;-&quot;??_);_(@_)"/>
    <numFmt numFmtId="177" formatCode="0.0"/>
    <numFmt numFmtId="178" formatCode="0.0%"/>
    <numFmt numFmtId="179" formatCode="mmm\-yyyy"/>
    <numFmt numFmtId="180" formatCode="[$-F800]dddd\,\ mmmm\ dd\,\ yyyy"/>
    <numFmt numFmtId="181" formatCode="&quot;$&quot;#,##0.0_);\(&quot;$&quot;#,##0.0\)"/>
  </numFmts>
  <fonts count="70">
    <font>
      <sz val="11"/>
      <color theme="1"/>
      <name val="Calibri"/>
      <family val="2"/>
    </font>
    <font>
      <sz val="11"/>
      <color indexed="8"/>
      <name val="Calibri"/>
      <family val="2"/>
    </font>
    <font>
      <sz val="10"/>
      <name val="Arial"/>
      <family val="2"/>
    </font>
    <font>
      <b/>
      <sz val="11"/>
      <color indexed="8"/>
      <name val="Arial"/>
      <family val="2"/>
    </font>
    <font>
      <sz val="11"/>
      <color indexed="8"/>
      <name val="Arial"/>
      <family val="2"/>
    </font>
    <font>
      <b/>
      <sz val="11"/>
      <color indexed="8"/>
      <name val="Calibri"/>
      <family val="2"/>
    </font>
    <font>
      <i/>
      <sz val="8"/>
      <color indexed="8"/>
      <name val="Arial"/>
      <family val="2"/>
    </font>
    <font>
      <b/>
      <sz val="11"/>
      <name val="Arial"/>
      <family val="2"/>
    </font>
    <font>
      <sz val="10"/>
      <color indexed="8"/>
      <name val="Calibri"/>
      <family val="2"/>
    </font>
    <font>
      <sz val="9.2"/>
      <color indexed="8"/>
      <name val="Calibri"/>
      <family val="2"/>
    </font>
    <font>
      <sz val="10.5"/>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i/>
      <sz val="11"/>
      <color indexed="8"/>
      <name val="Calibri"/>
      <family val="2"/>
    </font>
    <font>
      <b/>
      <sz val="14"/>
      <color indexed="8"/>
      <name val="Calibri"/>
      <family val="2"/>
    </font>
    <font>
      <b/>
      <i/>
      <sz val="11"/>
      <color indexed="8"/>
      <name val="Calibri"/>
      <family val="2"/>
    </font>
    <font>
      <b/>
      <sz val="16"/>
      <color indexed="8"/>
      <name val="Calibri"/>
      <family val="2"/>
    </font>
    <font>
      <sz val="14"/>
      <color indexed="8"/>
      <name val="Calibri"/>
      <family val="2"/>
    </font>
    <font>
      <b/>
      <i/>
      <sz val="14"/>
      <color indexed="8"/>
      <name val="Calibri"/>
      <family val="2"/>
    </font>
    <font>
      <b/>
      <sz val="11"/>
      <color indexed="10"/>
      <name val="Calibri"/>
      <family val="2"/>
    </font>
    <font>
      <sz val="11"/>
      <name val="Calibri"/>
      <family val="2"/>
    </font>
    <font>
      <b/>
      <sz val="11"/>
      <name val="Calibri"/>
      <family val="2"/>
    </font>
    <font>
      <sz val="12"/>
      <color indexed="8"/>
      <name val="Times New Roman"/>
      <family val="1"/>
    </font>
    <font>
      <b/>
      <sz val="12"/>
      <color indexed="8"/>
      <name val="Calibri"/>
      <family val="2"/>
    </font>
    <font>
      <u val="single"/>
      <sz val="10"/>
      <color indexed="12"/>
      <name val="Calibri"/>
      <family val="2"/>
    </font>
    <font>
      <sz val="8"/>
      <name val="Tahoma"/>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i/>
      <sz val="11"/>
      <color theme="1"/>
      <name val="Calibri"/>
      <family val="2"/>
    </font>
    <font>
      <b/>
      <sz val="14"/>
      <color theme="1"/>
      <name val="Calibri"/>
      <family val="2"/>
    </font>
    <font>
      <b/>
      <i/>
      <sz val="11"/>
      <color theme="1"/>
      <name val="Calibri"/>
      <family val="2"/>
    </font>
    <font>
      <b/>
      <sz val="16"/>
      <color theme="1"/>
      <name val="Calibri"/>
      <family val="2"/>
    </font>
    <font>
      <sz val="14"/>
      <color theme="1"/>
      <name val="Calibri"/>
      <family val="2"/>
    </font>
    <font>
      <b/>
      <i/>
      <sz val="14"/>
      <color theme="1"/>
      <name val="Calibri"/>
      <family val="2"/>
    </font>
    <font>
      <b/>
      <sz val="11"/>
      <color rgb="FFFF0000"/>
      <name val="Calibri"/>
      <family val="2"/>
    </font>
    <font>
      <sz val="12"/>
      <color theme="1"/>
      <name val="Times New Roman"/>
      <family val="1"/>
    </font>
    <font>
      <b/>
      <sz val="12"/>
      <color theme="1"/>
      <name val="Calibri"/>
      <family val="2"/>
    </font>
    <font>
      <u val="single"/>
      <sz val="10"/>
      <color theme="10"/>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4999699890613556"/>
        <bgColor indexed="64"/>
      </patternFill>
    </fill>
    <fill>
      <patternFill patternType="solid">
        <fgColor theme="0" tint="-0.24993999302387238"/>
        <bgColor indexed="64"/>
      </patternFill>
    </fill>
    <fill>
      <patternFill patternType="solid">
        <fgColor theme="0" tint="-0.1499900072813034"/>
        <bgColor indexed="64"/>
      </patternFill>
    </fill>
    <fill>
      <patternFill patternType="solid">
        <fgColor rgb="FFFFC000"/>
        <bgColor indexed="64"/>
      </patternFill>
    </fill>
    <fill>
      <patternFill patternType="solid">
        <fgColor rgb="FFFFFFAA"/>
        <bgColor indexed="64"/>
      </patternFill>
    </fill>
    <fill>
      <patternFill patternType="solid">
        <fgColor rgb="FFFFFFFF"/>
        <bgColor indexed="64"/>
      </patternFill>
    </fill>
    <fill>
      <patternFill patternType="solid">
        <fgColor theme="0" tint="-0.24997000396251678"/>
        <bgColor indexed="64"/>
      </patternFill>
    </fill>
    <fill>
      <patternFill patternType="solid">
        <fgColor theme="2" tint="-0.09996999800205231"/>
        <bgColor indexed="64"/>
      </patternFill>
    </fill>
    <fill>
      <patternFill patternType="solid">
        <fgColor rgb="FF92D050"/>
        <bgColor indexed="64"/>
      </patternFill>
    </fill>
  </fills>
  <borders count="7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medium"/>
      <right style="thin"/>
      <top style="thin"/>
      <bottom style="medium"/>
    </border>
    <border>
      <left>
        <color indexed="63"/>
      </left>
      <right style="medium"/>
      <top style="medium"/>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medium"/>
      <right style="thin"/>
      <top>
        <color indexed="63"/>
      </top>
      <bottom style="thin"/>
    </border>
    <border>
      <left style="thin"/>
      <right style="thin"/>
      <top>
        <color indexed="63"/>
      </top>
      <bottom style="thin"/>
    </border>
    <border>
      <left style="thin"/>
      <right style="thin"/>
      <top style="thin"/>
      <bottom style="thin"/>
    </border>
    <border>
      <left style="thin"/>
      <right style="thin"/>
      <top style="thin"/>
      <bottom style="medium"/>
    </border>
    <border>
      <left>
        <color indexed="63"/>
      </left>
      <right style="medium"/>
      <top>
        <color indexed="63"/>
      </top>
      <bottom>
        <color indexed="63"/>
      </bottom>
    </border>
    <border>
      <left style="thin"/>
      <right style="medium"/>
      <top style="thin"/>
      <bottom style="thin"/>
    </border>
    <border>
      <left style="thin"/>
      <right style="thin"/>
      <top style="medium"/>
      <bottom style="medium"/>
    </border>
    <border>
      <left style="thin"/>
      <right style="medium"/>
      <top style="medium"/>
      <bottom style="medium"/>
    </border>
    <border>
      <left style="medium"/>
      <right>
        <color indexed="63"/>
      </right>
      <top style="medium"/>
      <bottom style="medium"/>
    </border>
    <border>
      <left style="medium"/>
      <right style="thin"/>
      <top style="medium"/>
      <bottom style="medium"/>
    </border>
    <border>
      <left style="medium"/>
      <right style="medium"/>
      <top>
        <color indexed="63"/>
      </top>
      <bottom>
        <color indexed="63"/>
      </bottom>
    </border>
    <border>
      <left style="medium"/>
      <right style="thin"/>
      <top style="thin"/>
      <bottom>
        <color indexed="63"/>
      </bottom>
    </border>
    <border>
      <left style="thin"/>
      <right style="thin"/>
      <top style="thin"/>
      <bottom>
        <color indexed="63"/>
      </bottom>
    </border>
    <border>
      <left style="thin"/>
      <right style="medium"/>
      <top style="thin"/>
      <bottom style="mediu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style="thin">
        <color indexed="8"/>
      </left>
      <right>
        <color indexed="63"/>
      </right>
      <top>
        <color indexed="63"/>
      </top>
      <bottom>
        <color indexed="63"/>
      </bottom>
    </border>
    <border>
      <left style="thin"/>
      <right>
        <color indexed="63"/>
      </right>
      <top style="thin"/>
      <bottom>
        <color indexed="63"/>
      </bottom>
    </border>
    <border>
      <left style="thin">
        <color indexed="8"/>
      </left>
      <right>
        <color indexed="63"/>
      </right>
      <top style="thin"/>
      <bottom>
        <color indexed="63"/>
      </bottom>
    </border>
    <border>
      <left style="thin"/>
      <right>
        <color indexed="63"/>
      </right>
      <top style="thin">
        <color indexed="8"/>
      </top>
      <bottom>
        <color indexed="63"/>
      </bottom>
    </border>
    <border>
      <left style="thin">
        <color indexed="8"/>
      </left>
      <right style="thin"/>
      <top style="thin">
        <color indexed="8"/>
      </top>
      <bottom>
        <color indexed="63"/>
      </bottom>
    </border>
    <border>
      <left style="thin"/>
      <right>
        <color indexed="63"/>
      </right>
      <top>
        <color indexed="63"/>
      </top>
      <bottom>
        <color indexed="63"/>
      </bottom>
    </border>
    <border>
      <left style="thin">
        <color indexed="8"/>
      </left>
      <right style="thin"/>
      <top>
        <color indexed="63"/>
      </top>
      <bottom>
        <color indexed="63"/>
      </bottom>
    </border>
    <border>
      <left style="thin"/>
      <right>
        <color indexed="63"/>
      </right>
      <top style="thin">
        <color indexed="8"/>
      </top>
      <bottom style="thin"/>
    </border>
    <border>
      <left style="thin">
        <color indexed="8"/>
      </left>
      <right>
        <color indexed="63"/>
      </right>
      <top style="thin">
        <color indexed="8"/>
      </top>
      <bottom style="thin"/>
    </border>
    <border>
      <left>
        <color indexed="63"/>
      </left>
      <right>
        <color indexed="63"/>
      </right>
      <top style="thin">
        <color indexed="8"/>
      </top>
      <bottom style="thin"/>
    </border>
    <border>
      <left style="thin">
        <color indexed="8"/>
      </left>
      <right style="thin"/>
      <top style="thin">
        <color indexed="8"/>
      </top>
      <bottom style="thin"/>
    </border>
    <border>
      <left>
        <color indexed="63"/>
      </left>
      <right style="medium"/>
      <top>
        <color indexed="63"/>
      </top>
      <bottom style="medium"/>
    </border>
    <border>
      <left style="medium"/>
      <right style="medium"/>
      <top>
        <color indexed="63"/>
      </top>
      <bottom style="medium"/>
    </border>
    <border>
      <left style="medium"/>
      <right>
        <color indexed="63"/>
      </right>
      <top>
        <color indexed="63"/>
      </top>
      <bottom style="medium"/>
    </border>
    <border>
      <left style="medium"/>
      <right style="medium"/>
      <top style="medium"/>
      <bottom style="medium"/>
    </border>
    <border>
      <left>
        <color indexed="63"/>
      </left>
      <right style="medium"/>
      <top style="medium"/>
      <bottom style="medium"/>
    </border>
    <border>
      <left style="thin"/>
      <right style="medium"/>
      <top>
        <color indexed="63"/>
      </top>
      <bottom style="thin"/>
    </border>
    <border>
      <left style="medium"/>
      <right style="medium"/>
      <top>
        <color indexed="63"/>
      </top>
      <bottom style="thin"/>
    </border>
    <border>
      <left style="medium"/>
      <right style="medium"/>
      <top style="thin"/>
      <bottom style="thin"/>
    </border>
    <border>
      <left style="medium"/>
      <right style="medium"/>
      <top style="thin"/>
      <bottom style="medium"/>
    </border>
    <border>
      <left>
        <color indexed="63"/>
      </left>
      <right style="thin"/>
      <top style="thin"/>
      <bottom style="thin"/>
    </border>
    <border>
      <left>
        <color indexed="63"/>
      </left>
      <right>
        <color indexed="63"/>
      </right>
      <top style="medium"/>
      <bottom style="medium"/>
    </border>
    <border>
      <left>
        <color indexed="63"/>
      </left>
      <right>
        <color indexed="63"/>
      </right>
      <top style="medium"/>
      <bottom>
        <color indexed="63"/>
      </bottom>
    </border>
    <border>
      <left>
        <color indexed="63"/>
      </left>
      <right>
        <color indexed="63"/>
      </right>
      <top>
        <color indexed="63"/>
      </top>
      <bottom style="medium"/>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style="medium"/>
      <top style="medium"/>
      <bottom>
        <color indexed="63"/>
      </bottom>
    </border>
    <border>
      <left style="thin"/>
      <right style="medium"/>
      <top style="medium"/>
      <bottom>
        <color indexed="63"/>
      </bottom>
    </border>
    <border>
      <left style="thin"/>
      <right style="medium"/>
      <top>
        <color indexed="63"/>
      </top>
      <bottom>
        <color indexed="63"/>
      </botto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2"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275">
    <xf numFmtId="0" fontId="0" fillId="0" borderId="0" xfId="0" applyFont="1" applyAlignment="1">
      <alignment/>
    </xf>
    <xf numFmtId="0" fontId="60" fillId="0" borderId="0" xfId="0" applyFont="1" applyAlignment="1">
      <alignment/>
    </xf>
    <xf numFmtId="0" fontId="3" fillId="0" borderId="10" xfId="57" applyFont="1" applyFill="1" applyBorder="1">
      <alignment/>
      <protection/>
    </xf>
    <xf numFmtId="0" fontId="3" fillId="0" borderId="11" xfId="57" applyFont="1" applyFill="1" applyBorder="1" applyAlignment="1">
      <alignment horizontal="center" wrapText="1"/>
      <protection/>
    </xf>
    <xf numFmtId="0" fontId="3" fillId="0" borderId="12" xfId="57" applyFont="1" applyFill="1" applyBorder="1" applyAlignment="1">
      <alignment horizontal="center" wrapText="1"/>
      <protection/>
    </xf>
    <xf numFmtId="0" fontId="4" fillId="0" borderId="13" xfId="57" applyFont="1" applyFill="1" applyBorder="1" applyAlignment="1">
      <alignment vertical="center" wrapText="1"/>
      <protection/>
    </xf>
    <xf numFmtId="0" fontId="0" fillId="0" borderId="14" xfId="0" applyBorder="1" applyAlignment="1">
      <alignment/>
    </xf>
    <xf numFmtId="0" fontId="0" fillId="0" borderId="0" xfId="0" applyBorder="1" applyAlignment="1">
      <alignment/>
    </xf>
    <xf numFmtId="0" fontId="61" fillId="0" borderId="0" xfId="0" applyFont="1" applyFill="1" applyAlignment="1">
      <alignment/>
    </xf>
    <xf numFmtId="0" fontId="62" fillId="0" borderId="0" xfId="0" applyFont="1" applyAlignment="1">
      <alignment/>
    </xf>
    <xf numFmtId="0" fontId="58" fillId="0" borderId="15" xfId="0" applyFont="1" applyBorder="1" applyAlignment="1">
      <alignment/>
    </xf>
    <xf numFmtId="0" fontId="58" fillId="0" borderId="16" xfId="0" applyFont="1" applyBorder="1" applyAlignment="1">
      <alignment/>
    </xf>
    <xf numFmtId="0" fontId="0" fillId="0" borderId="0" xfId="0" applyAlignment="1">
      <alignment/>
    </xf>
    <xf numFmtId="0" fontId="63" fillId="0" borderId="0" xfId="0" applyFont="1" applyAlignment="1">
      <alignment horizontal="center" vertical="center"/>
    </xf>
    <xf numFmtId="0" fontId="63" fillId="0" borderId="0" xfId="0" applyFont="1" applyAlignment="1">
      <alignment horizontal="left" vertical="center"/>
    </xf>
    <xf numFmtId="0" fontId="52" fillId="0" borderId="0" xfId="53" applyAlignment="1" applyProtection="1">
      <alignment/>
      <protection/>
    </xf>
    <xf numFmtId="0" fontId="63" fillId="0" borderId="0" xfId="0" applyFont="1" applyAlignment="1">
      <alignment/>
    </xf>
    <xf numFmtId="0" fontId="64" fillId="0" borderId="17" xfId="0" applyFont="1" applyBorder="1" applyAlignment="1">
      <alignment/>
    </xf>
    <xf numFmtId="14" fontId="61" fillId="0" borderId="18" xfId="0" applyNumberFormat="1" applyFont="1" applyBorder="1" applyAlignment="1">
      <alignment/>
    </xf>
    <xf numFmtId="0" fontId="64" fillId="0" borderId="19" xfId="0" applyFont="1" applyBorder="1" applyAlignment="1">
      <alignment horizontal="center"/>
    </xf>
    <xf numFmtId="0" fontId="65" fillId="0" borderId="19" xfId="0" applyFont="1" applyBorder="1" applyAlignment="1">
      <alignment horizontal="center"/>
    </xf>
    <xf numFmtId="0" fontId="61" fillId="0" borderId="20" xfId="0" applyFont="1" applyBorder="1" applyAlignment="1">
      <alignment horizontal="center"/>
    </xf>
    <xf numFmtId="0" fontId="64" fillId="0" borderId="21" xfId="0" applyFont="1" applyBorder="1" applyAlignment="1">
      <alignment/>
    </xf>
    <xf numFmtId="0" fontId="64" fillId="0" borderId="22" xfId="0" applyFont="1" applyBorder="1" applyAlignment="1">
      <alignment/>
    </xf>
    <xf numFmtId="0" fontId="65" fillId="0" borderId="22" xfId="0" applyFont="1" applyBorder="1" applyAlignment="1">
      <alignment/>
    </xf>
    <xf numFmtId="0" fontId="64" fillId="0" borderId="13" xfId="0" applyFont="1" applyBorder="1" applyAlignment="1">
      <alignment/>
    </xf>
    <xf numFmtId="0" fontId="64" fillId="0" borderId="23" xfId="0" applyFont="1" applyBorder="1" applyAlignment="1">
      <alignment/>
    </xf>
    <xf numFmtId="0" fontId="64" fillId="0" borderId="24" xfId="0" applyFont="1" applyBorder="1" applyAlignment="1">
      <alignment/>
    </xf>
    <xf numFmtId="0" fontId="64" fillId="0" borderId="10" xfId="0" applyFont="1" applyBorder="1" applyAlignment="1">
      <alignment/>
    </xf>
    <xf numFmtId="0" fontId="64" fillId="0" borderId="11" xfId="0" applyFont="1" applyBorder="1" applyAlignment="1">
      <alignment/>
    </xf>
    <xf numFmtId="0" fontId="64" fillId="33" borderId="11" xfId="0" applyFont="1" applyFill="1" applyBorder="1" applyAlignment="1">
      <alignment/>
    </xf>
    <xf numFmtId="0" fontId="64" fillId="33" borderId="23" xfId="0" applyFont="1" applyFill="1" applyBorder="1" applyAlignment="1">
      <alignment/>
    </xf>
    <xf numFmtId="0" fontId="0" fillId="0" borderId="25" xfId="0" applyBorder="1" applyAlignment="1">
      <alignment/>
    </xf>
    <xf numFmtId="174" fontId="0" fillId="0" borderId="26" xfId="44" applyNumberFormat="1" applyFont="1" applyBorder="1" applyAlignment="1">
      <alignment horizontal="center" vertical="center"/>
    </xf>
    <xf numFmtId="0" fontId="0" fillId="0" borderId="23" xfId="0" applyBorder="1" applyAlignment="1">
      <alignment horizontal="center" vertical="center"/>
    </xf>
    <xf numFmtId="0" fontId="0" fillId="0" borderId="22" xfId="0" applyBorder="1" applyAlignment="1">
      <alignment horizontal="center" vertical="center"/>
    </xf>
    <xf numFmtId="14" fontId="52" fillId="0" borderId="23" xfId="53" applyNumberFormat="1" applyBorder="1" applyAlignment="1" applyProtection="1">
      <alignment/>
      <protection/>
    </xf>
    <xf numFmtId="0" fontId="52" fillId="0" borderId="23" xfId="53" applyBorder="1" applyAlignment="1" applyProtection="1">
      <alignment/>
      <protection/>
    </xf>
    <xf numFmtId="0" fontId="0" fillId="0" borderId="22" xfId="0" applyBorder="1" applyAlignment="1">
      <alignment horizontal="center" vertical="center" wrapText="1"/>
    </xf>
    <xf numFmtId="0" fontId="58" fillId="34" borderId="27" xfId="0" applyFont="1" applyFill="1" applyBorder="1" applyAlignment="1">
      <alignment horizontal="center" wrapText="1"/>
    </xf>
    <xf numFmtId="0" fontId="5" fillId="34" borderId="27" xfId="0" applyFont="1" applyFill="1" applyBorder="1" applyAlignment="1">
      <alignment horizontal="center" wrapText="1"/>
    </xf>
    <xf numFmtId="0" fontId="58" fillId="34" borderId="28" xfId="0" applyFont="1" applyFill="1" applyBorder="1" applyAlignment="1">
      <alignment horizontal="center" wrapText="1"/>
    </xf>
    <xf numFmtId="0" fontId="0" fillId="0" borderId="23" xfId="0" applyFont="1" applyBorder="1" applyAlignment="1">
      <alignment horizontal="center" vertical="center"/>
    </xf>
    <xf numFmtId="0" fontId="0" fillId="0" borderId="22" xfId="0" applyFont="1" applyBorder="1" applyAlignment="1">
      <alignment horizontal="center" vertical="center"/>
    </xf>
    <xf numFmtId="0" fontId="0" fillId="0" borderId="23" xfId="0" applyFill="1" applyBorder="1" applyAlignment="1">
      <alignment horizontal="center" vertical="center"/>
    </xf>
    <xf numFmtId="1" fontId="0" fillId="0" borderId="23" xfId="60" applyNumberFormat="1" applyFont="1" applyBorder="1" applyAlignment="1">
      <alignment horizontal="center" vertical="center"/>
    </xf>
    <xf numFmtId="1" fontId="0" fillId="0" borderId="22" xfId="0" applyNumberFormat="1" applyFont="1" applyBorder="1" applyAlignment="1">
      <alignment horizontal="center" vertical="center" wrapText="1"/>
    </xf>
    <xf numFmtId="0" fontId="0" fillId="0" borderId="23" xfId="0" applyFont="1" applyBorder="1" applyAlignment="1">
      <alignment horizontal="left" vertical="center"/>
    </xf>
    <xf numFmtId="0" fontId="0" fillId="0" borderId="23" xfId="0" applyBorder="1" applyAlignment="1">
      <alignment horizontal="left" vertical="center"/>
    </xf>
    <xf numFmtId="0" fontId="3" fillId="0" borderId="29" xfId="57" applyFont="1" applyFill="1" applyBorder="1" applyAlignment="1">
      <alignment horizontal="left" vertical="center"/>
      <protection/>
    </xf>
    <xf numFmtId="0" fontId="65" fillId="35" borderId="14" xfId="0" applyFont="1" applyFill="1" applyBorder="1" applyAlignment="1">
      <alignment/>
    </xf>
    <xf numFmtId="0" fontId="65" fillId="35" borderId="24" xfId="0" applyFont="1" applyFill="1" applyBorder="1" applyAlignment="1">
      <alignment/>
    </xf>
    <xf numFmtId="0" fontId="66" fillId="0" borderId="0" xfId="0" applyFont="1" applyAlignment="1">
      <alignment/>
    </xf>
    <xf numFmtId="169" fontId="0" fillId="0" borderId="0" xfId="44" applyNumberFormat="1" applyFont="1" applyAlignment="1">
      <alignment/>
    </xf>
    <xf numFmtId="0" fontId="0" fillId="0" borderId="23" xfId="0" applyBorder="1" applyAlignment="1">
      <alignment/>
    </xf>
    <xf numFmtId="0" fontId="0" fillId="0" borderId="10" xfId="0" applyBorder="1" applyAlignment="1">
      <alignment horizontal="left"/>
    </xf>
    <xf numFmtId="0" fontId="0" fillId="0" borderId="14" xfId="0" applyBorder="1" applyAlignment="1">
      <alignment horizontal="left"/>
    </xf>
    <xf numFmtId="0" fontId="58" fillId="36" borderId="30" xfId="0" applyFont="1" applyFill="1" applyBorder="1" applyAlignment="1">
      <alignment/>
    </xf>
    <xf numFmtId="0" fontId="6" fillId="0" borderId="0" xfId="57" applyFont="1" applyFill="1" applyBorder="1" applyAlignment="1">
      <alignment vertical="center"/>
      <protection/>
    </xf>
    <xf numFmtId="0" fontId="0" fillId="0" borderId="31" xfId="0" applyBorder="1" applyAlignment="1">
      <alignment horizontal="center"/>
    </xf>
    <xf numFmtId="0" fontId="52" fillId="0" borderId="17" xfId="53" applyBorder="1" applyAlignment="1" applyProtection="1">
      <alignment/>
      <protection/>
    </xf>
    <xf numFmtId="0" fontId="64" fillId="0" borderId="32" xfId="0" applyFont="1" applyBorder="1" applyAlignment="1">
      <alignment/>
    </xf>
    <xf numFmtId="0" fontId="64" fillId="0" borderId="33" xfId="0" applyFont="1" applyBorder="1" applyAlignment="1">
      <alignment/>
    </xf>
    <xf numFmtId="0" fontId="64" fillId="33" borderId="33" xfId="0" applyFont="1" applyFill="1" applyBorder="1" applyAlignment="1">
      <alignment/>
    </xf>
    <xf numFmtId="0" fontId="7" fillId="0" borderId="11" xfId="57" applyFont="1" applyFill="1" applyBorder="1" applyAlignment="1">
      <alignment horizontal="center" wrapText="1"/>
      <protection/>
    </xf>
    <xf numFmtId="5" fontId="35" fillId="0" borderId="23" xfId="0" applyNumberFormat="1" applyFont="1" applyFill="1" applyBorder="1" applyAlignment="1">
      <alignment horizontal="center" vertical="center"/>
    </xf>
    <xf numFmtId="0" fontId="35" fillId="0" borderId="21" xfId="0" applyFont="1" applyBorder="1" applyAlignment="1">
      <alignment/>
    </xf>
    <xf numFmtId="0" fontId="35" fillId="0" borderId="13" xfId="0" applyFont="1" applyBorder="1" applyAlignment="1">
      <alignment/>
    </xf>
    <xf numFmtId="0" fontId="0" fillId="0" borderId="23" xfId="0" applyBorder="1" applyAlignment="1">
      <alignment horizontal="center" vertical="center"/>
    </xf>
    <xf numFmtId="0" fontId="0" fillId="0" borderId="23" xfId="0" applyBorder="1" applyAlignment="1">
      <alignment vertical="center"/>
    </xf>
    <xf numFmtId="0" fontId="1" fillId="0" borderId="23" xfId="0" applyFont="1" applyBorder="1" applyAlignment="1">
      <alignment horizontal="center" vertical="center"/>
    </xf>
    <xf numFmtId="0" fontId="4" fillId="0" borderId="14" xfId="57" applyFont="1" applyFill="1" applyBorder="1" applyAlignment="1">
      <alignment vertical="center" wrapText="1"/>
      <protection/>
    </xf>
    <xf numFmtId="174" fontId="0" fillId="0" borderId="34" xfId="44" applyNumberFormat="1" applyFont="1" applyBorder="1" applyAlignment="1">
      <alignment horizontal="center" vertical="center"/>
    </xf>
    <xf numFmtId="5" fontId="35" fillId="0" borderId="24" xfId="0" applyNumberFormat="1" applyFont="1" applyFill="1" applyBorder="1" applyAlignment="1">
      <alignment horizontal="center" vertical="center"/>
    </xf>
    <xf numFmtId="0" fontId="3" fillId="35" borderId="18" xfId="57" applyFont="1" applyFill="1" applyBorder="1" applyAlignment="1">
      <alignment vertical="center" wrapText="1"/>
      <protection/>
    </xf>
    <xf numFmtId="0" fontId="0" fillId="37" borderId="0" xfId="0" applyFill="1" applyAlignment="1">
      <alignment wrapText="1"/>
    </xf>
    <xf numFmtId="0" fontId="0" fillId="38" borderId="0" xfId="0" applyFill="1" applyAlignment="1">
      <alignment wrapText="1"/>
    </xf>
    <xf numFmtId="0" fontId="52" fillId="38" borderId="0" xfId="53" applyFill="1" applyAlignment="1" applyProtection="1">
      <alignment wrapText="1"/>
      <protection/>
    </xf>
    <xf numFmtId="14" fontId="0" fillId="38" borderId="0" xfId="0" applyNumberFormat="1" applyFill="1" applyAlignment="1">
      <alignment wrapText="1"/>
    </xf>
    <xf numFmtId="14" fontId="52" fillId="38" borderId="0" xfId="53" applyNumberFormat="1" applyFill="1" applyAlignment="1" applyProtection="1">
      <alignment wrapText="1"/>
      <protection/>
    </xf>
    <xf numFmtId="0" fontId="0" fillId="0" borderId="0" xfId="0" applyAlignment="1">
      <alignment wrapText="1"/>
    </xf>
    <xf numFmtId="0" fontId="52" fillId="0" borderId="0" xfId="53" applyAlignment="1" applyProtection="1">
      <alignment wrapText="1"/>
      <protection/>
    </xf>
    <xf numFmtId="14" fontId="0" fillId="0" borderId="0" xfId="0" applyNumberFormat="1" applyAlignment="1">
      <alignment wrapText="1"/>
    </xf>
    <xf numFmtId="14" fontId="52" fillId="0" borderId="0" xfId="53" applyNumberFormat="1" applyAlignment="1" applyProtection="1">
      <alignment wrapText="1"/>
      <protection/>
    </xf>
    <xf numFmtId="14" fontId="0" fillId="37" borderId="0" xfId="0" applyNumberFormat="1" applyFill="1" applyAlignment="1">
      <alignment wrapText="1"/>
    </xf>
    <xf numFmtId="14" fontId="52" fillId="37" borderId="0" xfId="53" applyNumberFormat="1" applyFill="1" applyAlignment="1" applyProtection="1">
      <alignment wrapText="1"/>
      <protection/>
    </xf>
    <xf numFmtId="0" fontId="0" fillId="39" borderId="22" xfId="0" applyFont="1" applyFill="1" applyBorder="1" applyAlignment="1">
      <alignment horizontal="center" vertical="center"/>
    </xf>
    <xf numFmtId="9" fontId="0" fillId="39" borderId="22" xfId="60" applyFont="1" applyFill="1" applyBorder="1" applyAlignment="1">
      <alignment horizontal="center" vertical="center"/>
    </xf>
    <xf numFmtId="0" fontId="52" fillId="0" borderId="22" xfId="53" applyBorder="1" applyAlignment="1" applyProtection="1">
      <alignment/>
      <protection/>
    </xf>
    <xf numFmtId="0" fontId="0" fillId="0" borderId="22" xfId="0" applyFont="1" applyBorder="1" applyAlignment="1">
      <alignment horizontal="center" vertical="center" wrapText="1"/>
    </xf>
    <xf numFmtId="0" fontId="0" fillId="0" borderId="22" xfId="0" applyFont="1" applyBorder="1" applyAlignment="1">
      <alignment horizontal="left" vertical="center"/>
    </xf>
    <xf numFmtId="0" fontId="58" fillId="34" borderId="30" xfId="0" applyFont="1" applyFill="1" applyBorder="1" applyAlignment="1">
      <alignment wrapText="1"/>
    </xf>
    <xf numFmtId="0" fontId="58" fillId="34" borderId="27" xfId="0" applyFont="1" applyFill="1" applyBorder="1" applyAlignment="1">
      <alignment wrapText="1"/>
    </xf>
    <xf numFmtId="0" fontId="58" fillId="34" borderId="27" xfId="0" applyFont="1" applyFill="1" applyBorder="1" applyAlignment="1">
      <alignment/>
    </xf>
    <xf numFmtId="0" fontId="3" fillId="39" borderId="11" xfId="57" applyFont="1" applyFill="1" applyBorder="1" applyAlignment="1">
      <alignment horizontal="center" wrapText="1"/>
      <protection/>
    </xf>
    <xf numFmtId="5" fontId="0" fillId="39" borderId="23" xfId="0" applyNumberFormat="1" applyFill="1" applyBorder="1" applyAlignment="1">
      <alignment horizontal="center" vertical="center"/>
    </xf>
    <xf numFmtId="174" fontId="0" fillId="39" borderId="23" xfId="44" applyNumberFormat="1" applyFont="1" applyFill="1" applyBorder="1" applyAlignment="1">
      <alignment horizontal="center" vertical="center"/>
    </xf>
    <xf numFmtId="5" fontId="0" fillId="39" borderId="24" xfId="0" applyNumberFormat="1" applyFill="1" applyBorder="1" applyAlignment="1">
      <alignment horizontal="center" vertical="center"/>
    </xf>
    <xf numFmtId="174" fontId="0" fillId="39" borderId="24" xfId="44" applyNumberFormat="1" applyFont="1" applyFill="1" applyBorder="1" applyAlignment="1">
      <alignment horizontal="center" vertical="center"/>
    </xf>
    <xf numFmtId="5" fontId="58" fillId="39" borderId="19" xfId="0" applyNumberFormat="1" applyFont="1" applyFill="1" applyBorder="1" applyAlignment="1">
      <alignment horizontal="center" vertical="center"/>
    </xf>
    <xf numFmtId="0" fontId="0" fillId="38" borderId="0" xfId="0" applyFill="1" applyBorder="1" applyAlignment="1">
      <alignment wrapText="1"/>
    </xf>
    <xf numFmtId="0" fontId="0" fillId="0" borderId="0" xfId="0" applyBorder="1" applyAlignment="1">
      <alignment wrapText="1"/>
    </xf>
    <xf numFmtId="0" fontId="0" fillId="0" borderId="0" xfId="0" applyFill="1" applyBorder="1" applyAlignment="1">
      <alignment wrapText="1"/>
    </xf>
    <xf numFmtId="0" fontId="58" fillId="0" borderId="22" xfId="0" applyFont="1" applyBorder="1" applyAlignment="1">
      <alignment/>
    </xf>
    <xf numFmtId="0" fontId="58" fillId="0" borderId="22" xfId="0" applyFont="1" applyBorder="1" applyAlignment="1">
      <alignment vertical="top" wrapText="1"/>
    </xf>
    <xf numFmtId="0" fontId="0" fillId="0" borderId="35" xfId="0" applyBorder="1" applyAlignment="1">
      <alignment/>
    </xf>
    <xf numFmtId="0" fontId="0" fillId="0" borderId="36" xfId="0" applyBorder="1" applyAlignment="1">
      <alignment/>
    </xf>
    <xf numFmtId="0" fontId="0" fillId="0" borderId="35" xfId="0" applyNumberFormat="1" applyBorder="1" applyAlignment="1">
      <alignment/>
    </xf>
    <xf numFmtId="0" fontId="0" fillId="0" borderId="36" xfId="0" applyNumberFormat="1" applyBorder="1" applyAlignment="1">
      <alignment/>
    </xf>
    <xf numFmtId="0" fontId="0" fillId="0" borderId="37" xfId="0" applyNumberFormat="1" applyBorder="1" applyAlignment="1">
      <alignment/>
    </xf>
    <xf numFmtId="0" fontId="0" fillId="0" borderId="38" xfId="0" applyBorder="1" applyAlignment="1">
      <alignment/>
    </xf>
    <xf numFmtId="0" fontId="0" fillId="0" borderId="39" xfId="0" applyBorder="1" applyAlignment="1">
      <alignment/>
    </xf>
    <xf numFmtId="0" fontId="0" fillId="0" borderId="38" xfId="0" applyBorder="1" applyAlignment="1">
      <alignment/>
    </xf>
    <xf numFmtId="0" fontId="0" fillId="0" borderId="33" xfId="0" applyBorder="1" applyAlignment="1">
      <alignment/>
    </xf>
    <xf numFmtId="0" fontId="0" fillId="0" borderId="40" xfId="0" applyBorder="1" applyAlignment="1">
      <alignment/>
    </xf>
    <xf numFmtId="0" fontId="0" fillId="0" borderId="41" xfId="0" applyBorder="1" applyAlignment="1">
      <alignment/>
    </xf>
    <xf numFmtId="0" fontId="0" fillId="0" borderId="40" xfId="0" applyBorder="1" applyAlignment="1">
      <alignment/>
    </xf>
    <xf numFmtId="0" fontId="0" fillId="0" borderId="41" xfId="0" applyNumberFormat="1" applyBorder="1" applyAlignment="1">
      <alignment/>
    </xf>
    <xf numFmtId="0" fontId="0" fillId="0" borderId="42" xfId="0" applyBorder="1" applyAlignment="1">
      <alignment/>
    </xf>
    <xf numFmtId="0" fontId="0" fillId="0" borderId="0" xfId="0" applyNumberFormat="1" applyBorder="1" applyAlignment="1">
      <alignment/>
    </xf>
    <xf numFmtId="0" fontId="0" fillId="0" borderId="43" xfId="0" applyNumberFormat="1" applyBorder="1" applyAlignment="1">
      <alignment/>
    </xf>
    <xf numFmtId="0" fontId="0" fillId="0" borderId="44" xfId="0" applyBorder="1" applyAlignment="1">
      <alignment/>
    </xf>
    <xf numFmtId="0" fontId="0" fillId="0" borderId="45" xfId="0" applyNumberFormat="1" applyBorder="1" applyAlignment="1">
      <alignment/>
    </xf>
    <xf numFmtId="0" fontId="0" fillId="0" borderId="46" xfId="0" applyNumberFormat="1" applyBorder="1" applyAlignment="1">
      <alignment/>
    </xf>
    <xf numFmtId="0" fontId="0" fillId="0" borderId="47" xfId="0" applyNumberFormat="1" applyBorder="1" applyAlignment="1">
      <alignment/>
    </xf>
    <xf numFmtId="0" fontId="0" fillId="0" borderId="0" xfId="0" applyAlignment="1">
      <alignment/>
    </xf>
    <xf numFmtId="0" fontId="0" fillId="0" borderId="0" xfId="0" applyAlignment="1">
      <alignment/>
    </xf>
    <xf numFmtId="0" fontId="0" fillId="0" borderId="0" xfId="0" applyAlignment="1">
      <alignment/>
    </xf>
    <xf numFmtId="0" fontId="0" fillId="0" borderId="13" xfId="0" applyBorder="1" applyAlignment="1">
      <alignment/>
    </xf>
    <xf numFmtId="0" fontId="0" fillId="0" borderId="25" xfId="0" applyBorder="1" applyAlignment="1">
      <alignment/>
    </xf>
    <xf numFmtId="0" fontId="0" fillId="0" borderId="48" xfId="0" applyBorder="1" applyAlignment="1">
      <alignment/>
    </xf>
    <xf numFmtId="0" fontId="0" fillId="0" borderId="22" xfId="0" applyBorder="1" applyAlignment="1">
      <alignment horizontal="center" vertical="center"/>
    </xf>
    <xf numFmtId="0" fontId="0" fillId="0" borderId="23" xfId="0" applyBorder="1" applyAlignment="1">
      <alignment horizontal="center" vertical="center" wrapText="1"/>
    </xf>
    <xf numFmtId="0" fontId="0" fillId="0" borderId="22" xfId="0" applyBorder="1" applyAlignment="1">
      <alignment horizontal="center" vertical="center" wrapText="1"/>
    </xf>
    <xf numFmtId="0" fontId="58" fillId="34" borderId="27" xfId="0" applyFont="1" applyFill="1" applyBorder="1" applyAlignment="1">
      <alignment horizontal="center" wrapText="1"/>
    </xf>
    <xf numFmtId="1" fontId="0" fillId="0" borderId="23" xfId="60" applyNumberFormat="1" applyFont="1" applyBorder="1" applyAlignment="1">
      <alignment horizontal="center" vertical="center"/>
    </xf>
    <xf numFmtId="1" fontId="0" fillId="0" borderId="23" xfId="42" applyNumberFormat="1" applyFont="1" applyBorder="1" applyAlignment="1">
      <alignment horizontal="center" vertical="center"/>
    </xf>
    <xf numFmtId="0" fontId="0" fillId="0" borderId="23" xfId="0" applyNumberFormat="1" applyFont="1" applyBorder="1" applyAlignment="1">
      <alignment horizontal="left" vertical="center"/>
    </xf>
    <xf numFmtId="0" fontId="0" fillId="0" borderId="13" xfId="0" applyBorder="1" applyAlignment="1">
      <alignment horizontal="left"/>
    </xf>
    <xf numFmtId="0" fontId="0" fillId="0" borderId="21" xfId="0" applyBorder="1" applyAlignment="1">
      <alignment/>
    </xf>
    <xf numFmtId="0" fontId="0" fillId="0" borderId="31" xfId="0" applyBorder="1" applyAlignment="1">
      <alignment horizontal="center"/>
    </xf>
    <xf numFmtId="0" fontId="0" fillId="0" borderId="49" xfId="0" applyBorder="1" applyAlignment="1">
      <alignment horizontal="center"/>
    </xf>
    <xf numFmtId="0" fontId="52" fillId="0" borderId="50" xfId="53" applyBorder="1" applyAlignment="1" applyProtection="1">
      <alignment/>
      <protection/>
    </xf>
    <xf numFmtId="5" fontId="58" fillId="35" borderId="19" xfId="0" applyNumberFormat="1" applyFont="1" applyFill="1" applyBorder="1" applyAlignment="1">
      <alignment horizontal="center" vertical="center"/>
    </xf>
    <xf numFmtId="0" fontId="0" fillId="39" borderId="22" xfId="0" applyFont="1" applyFill="1" applyBorder="1" applyAlignment="1">
      <alignment horizontal="center" vertical="center"/>
    </xf>
    <xf numFmtId="9" fontId="0" fillId="39" borderId="22" xfId="60" applyFont="1" applyFill="1" applyBorder="1" applyAlignment="1">
      <alignment horizontal="center" vertical="center"/>
    </xf>
    <xf numFmtId="0" fontId="58" fillId="36" borderId="51" xfId="0" applyFont="1" applyFill="1" applyBorder="1" applyAlignment="1">
      <alignment wrapText="1"/>
    </xf>
    <xf numFmtId="0" fontId="36" fillId="36" borderId="52" xfId="0" applyFont="1" applyFill="1" applyBorder="1" applyAlignment="1">
      <alignment wrapText="1"/>
    </xf>
    <xf numFmtId="0" fontId="58" fillId="36" borderId="29" xfId="0" applyFont="1" applyFill="1" applyBorder="1" applyAlignment="1">
      <alignment wrapText="1"/>
    </xf>
    <xf numFmtId="5" fontId="0" fillId="0" borderId="23" xfId="44" applyNumberFormat="1" applyFont="1" applyBorder="1" applyAlignment="1">
      <alignment horizontal="center" vertical="center"/>
    </xf>
    <xf numFmtId="5" fontId="0" fillId="0" borderId="24" xfId="44" applyNumberFormat="1" applyFont="1" applyBorder="1" applyAlignment="1">
      <alignment horizontal="center" vertical="center"/>
    </xf>
    <xf numFmtId="0" fontId="7" fillId="40" borderId="11" xfId="57" applyFont="1" applyFill="1" applyBorder="1" applyAlignment="1">
      <alignment horizontal="center" wrapText="1"/>
      <protection/>
    </xf>
    <xf numFmtId="0" fontId="3" fillId="40" borderId="11" xfId="57" applyFont="1" applyFill="1" applyBorder="1" applyAlignment="1">
      <alignment horizontal="center" wrapText="1"/>
      <protection/>
    </xf>
    <xf numFmtId="0" fontId="3" fillId="40" borderId="12" xfId="57" applyFont="1" applyFill="1" applyBorder="1" applyAlignment="1">
      <alignment horizontal="center" wrapText="1"/>
      <protection/>
    </xf>
    <xf numFmtId="174" fontId="0" fillId="40" borderId="23" xfId="44" applyNumberFormat="1" applyFont="1" applyFill="1" applyBorder="1" applyAlignment="1">
      <alignment horizontal="center" vertical="center"/>
    </xf>
    <xf numFmtId="174" fontId="0" fillId="40" borderId="26" xfId="44" applyNumberFormat="1" applyFont="1" applyFill="1" applyBorder="1" applyAlignment="1">
      <alignment horizontal="center" vertical="center"/>
    </xf>
    <xf numFmtId="174" fontId="0" fillId="40" borderId="24" xfId="44" applyNumberFormat="1" applyFont="1" applyFill="1" applyBorder="1" applyAlignment="1">
      <alignment horizontal="center" vertical="center"/>
    </xf>
    <xf numFmtId="174" fontId="0" fillId="40" borderId="34" xfId="44" applyNumberFormat="1" applyFont="1" applyFill="1" applyBorder="1" applyAlignment="1">
      <alignment horizontal="center" vertical="center"/>
    </xf>
    <xf numFmtId="5" fontId="58" fillId="40" borderId="29" xfId="0" applyNumberFormat="1" applyFont="1" applyFill="1" applyBorder="1" applyAlignment="1">
      <alignment horizontal="center" vertical="center"/>
    </xf>
    <xf numFmtId="5" fontId="58" fillId="40" borderId="27" xfId="0" applyNumberFormat="1" applyFont="1" applyFill="1" applyBorder="1" applyAlignment="1">
      <alignment horizontal="center" vertical="center"/>
    </xf>
    <xf numFmtId="5" fontId="58" fillId="40" borderId="19" xfId="0" applyNumberFormat="1" applyFont="1" applyFill="1" applyBorder="1" applyAlignment="1">
      <alignment horizontal="center" vertical="center"/>
    </xf>
    <xf numFmtId="5" fontId="58" fillId="40" borderId="28" xfId="0" applyNumberFormat="1" applyFont="1" applyFill="1" applyBorder="1" applyAlignment="1">
      <alignment horizontal="center" vertical="center"/>
    </xf>
    <xf numFmtId="180" fontId="0" fillId="0" borderId="17" xfId="0" applyNumberFormat="1" applyBorder="1" applyAlignment="1">
      <alignment horizontal="left"/>
    </xf>
    <xf numFmtId="0" fontId="0" fillId="0" borderId="17" xfId="0" applyBorder="1" applyAlignment="1">
      <alignment/>
    </xf>
    <xf numFmtId="0" fontId="0" fillId="0" borderId="31" xfId="0" applyBorder="1" applyAlignment="1">
      <alignment/>
    </xf>
    <xf numFmtId="0" fontId="36" fillId="36" borderId="51" xfId="0" applyFont="1" applyFill="1" applyBorder="1" applyAlignment="1">
      <alignment wrapText="1"/>
    </xf>
    <xf numFmtId="0" fontId="35" fillId="0" borderId="22" xfId="0" applyFont="1" applyBorder="1" applyAlignment="1">
      <alignment horizontal="center"/>
    </xf>
    <xf numFmtId="0" fontId="35" fillId="0" borderId="53" xfId="0" applyFont="1" applyBorder="1" applyAlignment="1">
      <alignment horizontal="center"/>
    </xf>
    <xf numFmtId="0" fontId="35" fillId="0" borderId="23" xfId="0" applyFont="1" applyBorder="1" applyAlignment="1">
      <alignment horizontal="center"/>
    </xf>
    <xf numFmtId="0" fontId="35" fillId="0" borderId="26" xfId="0" applyFont="1" applyBorder="1" applyAlignment="1">
      <alignment horizontal="center"/>
    </xf>
    <xf numFmtId="0" fontId="35" fillId="0" borderId="24" xfId="0" applyFont="1" applyBorder="1" applyAlignment="1">
      <alignment horizontal="center"/>
    </xf>
    <xf numFmtId="0" fontId="35" fillId="0" borderId="34" xfId="0" applyFont="1" applyBorder="1" applyAlignment="1">
      <alignment horizontal="center"/>
    </xf>
    <xf numFmtId="0" fontId="36" fillId="36" borderId="30" xfId="0" applyFont="1" applyFill="1" applyBorder="1" applyAlignment="1">
      <alignment horizontal="center" wrapText="1"/>
    </xf>
    <xf numFmtId="0" fontId="36" fillId="36" borderId="27" xfId="0" applyFont="1" applyFill="1" applyBorder="1" applyAlignment="1">
      <alignment horizontal="center" wrapText="1"/>
    </xf>
    <xf numFmtId="0" fontId="36" fillId="36" borderId="52" xfId="0" applyFont="1" applyFill="1" applyBorder="1" applyAlignment="1">
      <alignment horizontal="center" wrapText="1"/>
    </xf>
    <xf numFmtId="0" fontId="58" fillId="36" borderId="28" xfId="0" applyFont="1" applyFill="1" applyBorder="1" applyAlignment="1">
      <alignment horizontal="center"/>
    </xf>
    <xf numFmtId="0" fontId="0" fillId="0" borderId="53" xfId="0" applyBorder="1" applyAlignment="1">
      <alignment horizontal="center"/>
    </xf>
    <xf numFmtId="0" fontId="0" fillId="0" borderId="20" xfId="0" applyBorder="1" applyAlignment="1">
      <alignment horizontal="center"/>
    </xf>
    <xf numFmtId="0" fontId="58" fillId="36" borderId="28" xfId="0" applyFont="1" applyFill="1" applyBorder="1" applyAlignment="1">
      <alignment/>
    </xf>
    <xf numFmtId="0" fontId="0" fillId="0" borderId="0" xfId="0" applyBorder="1" applyAlignment="1">
      <alignment horizontal="left"/>
    </xf>
    <xf numFmtId="178" fontId="0" fillId="0" borderId="0" xfId="0" applyNumberFormat="1" applyFont="1" applyBorder="1" applyAlignment="1">
      <alignment horizontal="center"/>
    </xf>
    <xf numFmtId="0" fontId="36" fillId="41" borderId="51" xfId="0" applyFont="1" applyFill="1" applyBorder="1" applyAlignment="1">
      <alignment/>
    </xf>
    <xf numFmtId="0" fontId="35" fillId="0" borderId="54" xfId="0" applyFont="1" applyBorder="1" applyAlignment="1">
      <alignment/>
    </xf>
    <xf numFmtId="0" fontId="35" fillId="0" borderId="55" xfId="0" applyFont="1" applyBorder="1" applyAlignment="1">
      <alignment/>
    </xf>
    <xf numFmtId="0" fontId="35" fillId="0" borderId="56" xfId="0" applyFont="1" applyBorder="1" applyAlignment="1">
      <alignment/>
    </xf>
    <xf numFmtId="5" fontId="58" fillId="35" borderId="20" xfId="0" applyNumberFormat="1" applyFont="1" applyFill="1" applyBorder="1" applyAlignment="1">
      <alignment horizontal="center" vertical="center"/>
    </xf>
    <xf numFmtId="9" fontId="0" fillId="0" borderId="12" xfId="0" applyNumberFormat="1" applyBorder="1" applyAlignment="1">
      <alignment horizontal="center"/>
    </xf>
    <xf numFmtId="9" fontId="0" fillId="0" borderId="26" xfId="0" applyNumberFormat="1" applyBorder="1" applyAlignment="1">
      <alignment horizontal="center"/>
    </xf>
    <xf numFmtId="9" fontId="0" fillId="0" borderId="26" xfId="60" applyNumberFormat="1" applyFont="1" applyBorder="1" applyAlignment="1">
      <alignment horizontal="center"/>
    </xf>
    <xf numFmtId="9" fontId="0" fillId="0" borderId="34" xfId="0" applyNumberFormat="1" applyFont="1" applyBorder="1" applyAlignment="1">
      <alignment horizontal="center"/>
    </xf>
    <xf numFmtId="0" fontId="52" fillId="0" borderId="57" xfId="53" applyBorder="1" applyAlignment="1" applyProtection="1">
      <alignment/>
      <protection/>
    </xf>
    <xf numFmtId="14" fontId="52" fillId="0" borderId="57" xfId="53" applyNumberFormat="1" applyBorder="1" applyAlignment="1" applyProtection="1">
      <alignment/>
      <protection/>
    </xf>
    <xf numFmtId="9" fontId="0" fillId="39" borderId="23" xfId="60" applyFont="1" applyFill="1" applyBorder="1" applyAlignment="1">
      <alignment horizontal="center" vertical="center"/>
    </xf>
    <xf numFmtId="9" fontId="58" fillId="39" borderId="19" xfId="60" applyFont="1" applyFill="1" applyBorder="1" applyAlignment="1">
      <alignment horizontal="center" vertical="center"/>
    </xf>
    <xf numFmtId="9" fontId="0" fillId="39" borderId="24" xfId="60" applyFont="1" applyFill="1" applyBorder="1" applyAlignment="1">
      <alignment horizontal="center" vertical="center"/>
    </xf>
    <xf numFmtId="0" fontId="52" fillId="0" borderId="0" xfId="53" applyBorder="1" applyAlignment="1" applyProtection="1">
      <alignment/>
      <protection/>
    </xf>
    <xf numFmtId="5" fontId="0" fillId="0" borderId="0" xfId="0" applyNumberFormat="1" applyAlignment="1">
      <alignment/>
    </xf>
    <xf numFmtId="0" fontId="67" fillId="0" borderId="25" xfId="0" applyFont="1" applyBorder="1" applyAlignment="1">
      <alignment wrapText="1"/>
    </xf>
    <xf numFmtId="0" fontId="0" fillId="0" borderId="25" xfId="0" applyFont="1" applyBorder="1" applyAlignment="1">
      <alignment/>
    </xf>
    <xf numFmtId="0" fontId="58" fillId="0" borderId="10" xfId="0" applyFont="1" applyBorder="1" applyAlignment="1">
      <alignment horizontal="center" vertical="center"/>
    </xf>
    <xf numFmtId="0" fontId="58" fillId="0" borderId="13" xfId="0" applyFont="1" applyBorder="1" applyAlignment="1">
      <alignment horizontal="center" vertical="center"/>
    </xf>
    <xf numFmtId="0" fontId="58" fillId="0" borderId="14" xfId="0" applyFont="1" applyBorder="1" applyAlignment="1">
      <alignment horizontal="center" vertical="center"/>
    </xf>
    <xf numFmtId="0" fontId="58" fillId="0" borderId="13" xfId="0" applyFont="1" applyBorder="1" applyAlignment="1">
      <alignment horizontal="center" vertical="center" wrapText="1"/>
    </xf>
    <xf numFmtId="0" fontId="58" fillId="0" borderId="14" xfId="0" applyFont="1" applyBorder="1" applyAlignment="1">
      <alignment horizontal="center" vertical="center" wrapText="1"/>
    </xf>
    <xf numFmtId="0" fontId="35" fillId="0" borderId="14" xfId="0" applyFont="1" applyFill="1" applyBorder="1" applyAlignment="1">
      <alignment/>
    </xf>
    <xf numFmtId="0" fontId="0" fillId="0" borderId="23" xfId="0" applyNumberFormat="1" applyBorder="1" applyAlignment="1">
      <alignment horizontal="left" vertical="center"/>
    </xf>
    <xf numFmtId="0" fontId="68" fillId="0" borderId="10" xfId="0" applyFont="1" applyBorder="1" applyAlignment="1">
      <alignment vertical="center" wrapText="1"/>
    </xf>
    <xf numFmtId="0" fontId="0" fillId="0" borderId="12" xfId="0" applyBorder="1" applyAlignment="1">
      <alignment vertical="center" wrapText="1"/>
    </xf>
    <xf numFmtId="0" fontId="68" fillId="0" borderId="13" xfId="0" applyFont="1" applyBorder="1" applyAlignment="1">
      <alignment vertical="center" wrapText="1"/>
    </xf>
    <xf numFmtId="0" fontId="0" fillId="0" borderId="26" xfId="0" applyBorder="1" applyAlignment="1">
      <alignment vertical="center"/>
    </xf>
    <xf numFmtId="0" fontId="68" fillId="0" borderId="14" xfId="0" applyFont="1" applyFill="1" applyBorder="1" applyAlignment="1">
      <alignment vertical="center" wrapText="1"/>
    </xf>
    <xf numFmtId="0" fontId="0" fillId="0" borderId="34" xfId="0" applyBorder="1" applyAlignment="1">
      <alignment vertical="center" wrapText="1"/>
    </xf>
    <xf numFmtId="0" fontId="0" fillId="35" borderId="29" xfId="0" applyFill="1" applyBorder="1" applyAlignment="1">
      <alignment horizontal="center" vertical="center"/>
    </xf>
    <xf numFmtId="0" fontId="0" fillId="35" borderId="58" xfId="0" applyFill="1" applyBorder="1" applyAlignment="1">
      <alignment horizontal="center" vertical="center"/>
    </xf>
    <xf numFmtId="0" fontId="58" fillId="36" borderId="51" xfId="0" applyFont="1" applyFill="1" applyBorder="1" applyAlignment="1">
      <alignment horizontal="center" vertical="center" wrapText="1"/>
    </xf>
    <xf numFmtId="0" fontId="58" fillId="36" borderId="29" xfId="0" applyFont="1" applyFill="1" applyBorder="1" applyAlignment="1">
      <alignment vertical="center" wrapText="1"/>
    </xf>
    <xf numFmtId="0" fontId="58" fillId="36" borderId="51" xfId="0" applyFont="1" applyFill="1" applyBorder="1" applyAlignment="1">
      <alignment vertical="center" wrapText="1"/>
    </xf>
    <xf numFmtId="0" fontId="36" fillId="36" borderId="52" xfId="0" applyFont="1" applyFill="1" applyBorder="1" applyAlignment="1">
      <alignment vertical="center" wrapText="1"/>
    </xf>
    <xf numFmtId="0" fontId="0" fillId="0" borderId="25" xfId="0" applyBorder="1" applyAlignment="1">
      <alignment wrapText="1"/>
    </xf>
    <xf numFmtId="0" fontId="0" fillId="35" borderId="51" xfId="0" applyFill="1" applyBorder="1" applyAlignment="1">
      <alignment/>
    </xf>
    <xf numFmtId="0" fontId="69" fillId="0" borderId="59" xfId="53" applyFont="1" applyBorder="1" applyAlignment="1" applyProtection="1">
      <alignment/>
      <protection/>
    </xf>
    <xf numFmtId="0" fontId="69" fillId="0" borderId="0" xfId="53" applyFont="1" applyAlignment="1" applyProtection="1">
      <alignment/>
      <protection/>
    </xf>
    <xf numFmtId="0" fontId="36" fillId="41" borderId="29" xfId="0" applyFont="1" applyFill="1" applyBorder="1" applyAlignment="1">
      <alignment horizontal="center"/>
    </xf>
    <xf numFmtId="0" fontId="36" fillId="41" borderId="58" xfId="0" applyFont="1" applyFill="1" applyBorder="1" applyAlignment="1">
      <alignment horizontal="center"/>
    </xf>
    <xf numFmtId="0" fontId="36" fillId="41" borderId="52" xfId="0" applyFont="1" applyFill="1" applyBorder="1" applyAlignment="1">
      <alignment horizontal="center"/>
    </xf>
    <xf numFmtId="0" fontId="58" fillId="41" borderId="16" xfId="0" applyFont="1" applyFill="1" applyBorder="1" applyAlignment="1">
      <alignment horizontal="center"/>
    </xf>
    <xf numFmtId="0" fontId="58" fillId="41" borderId="59" xfId="0" applyFont="1" applyFill="1" applyBorder="1" applyAlignment="1">
      <alignment horizontal="center"/>
    </xf>
    <xf numFmtId="0" fontId="58" fillId="41" borderId="15" xfId="0" applyFont="1" applyFill="1" applyBorder="1" applyAlignment="1">
      <alignment horizontal="center"/>
    </xf>
    <xf numFmtId="0" fontId="58" fillId="41" borderId="29" xfId="0" applyFont="1" applyFill="1" applyBorder="1" applyAlignment="1">
      <alignment horizontal="center"/>
    </xf>
    <xf numFmtId="0" fontId="58" fillId="41" borderId="58" xfId="0" applyFont="1" applyFill="1" applyBorder="1" applyAlignment="1">
      <alignment horizontal="center"/>
    </xf>
    <xf numFmtId="0" fontId="58" fillId="41" borderId="52" xfId="0" applyFont="1" applyFill="1" applyBorder="1" applyAlignment="1">
      <alignment horizontal="center"/>
    </xf>
    <xf numFmtId="0" fontId="0" fillId="0" borderId="50" xfId="0" applyBorder="1" applyAlignment="1">
      <alignment horizontal="center" wrapText="1"/>
    </xf>
    <xf numFmtId="0" fontId="0" fillId="0" borderId="60" xfId="0" applyBorder="1" applyAlignment="1">
      <alignment horizontal="center" wrapText="1"/>
    </xf>
    <xf numFmtId="0" fontId="0" fillId="0" borderId="48" xfId="0" applyBorder="1" applyAlignment="1">
      <alignment horizontal="center" wrapText="1"/>
    </xf>
    <xf numFmtId="0" fontId="3" fillId="39" borderId="29" xfId="57" applyFont="1" applyFill="1" applyBorder="1" applyAlignment="1">
      <alignment horizontal="center" vertical="center"/>
      <protection/>
    </xf>
    <xf numFmtId="0" fontId="3" fillId="39" borderId="58" xfId="57" applyFont="1" applyFill="1" applyBorder="1" applyAlignment="1">
      <alignment horizontal="center" vertical="center"/>
      <protection/>
    </xf>
    <xf numFmtId="0" fontId="7" fillId="0" borderId="29" xfId="57" applyFont="1" applyFill="1" applyBorder="1" applyAlignment="1">
      <alignment horizontal="center" vertical="center"/>
      <protection/>
    </xf>
    <xf numFmtId="0" fontId="7" fillId="0" borderId="58" xfId="57" applyFont="1" applyFill="1" applyBorder="1" applyAlignment="1">
      <alignment horizontal="center" vertical="center"/>
      <protection/>
    </xf>
    <xf numFmtId="0" fontId="7" fillId="0" borderId="52" xfId="57" applyFont="1" applyFill="1" applyBorder="1" applyAlignment="1">
      <alignment horizontal="center" vertical="center"/>
      <protection/>
    </xf>
    <xf numFmtId="0" fontId="0" fillId="0" borderId="29" xfId="0" applyBorder="1" applyAlignment="1">
      <alignment horizontal="center" wrapText="1"/>
    </xf>
    <xf numFmtId="0" fontId="0" fillId="0" borderId="58" xfId="0" applyBorder="1" applyAlignment="1">
      <alignment horizontal="center" wrapText="1"/>
    </xf>
    <xf numFmtId="0" fontId="0" fillId="0" borderId="52" xfId="0" applyBorder="1" applyAlignment="1">
      <alignment horizontal="center" wrapText="1"/>
    </xf>
    <xf numFmtId="0" fontId="7" fillId="40" borderId="29" xfId="57" applyFont="1" applyFill="1" applyBorder="1" applyAlignment="1">
      <alignment horizontal="center" vertical="center"/>
      <protection/>
    </xf>
    <xf numFmtId="0" fontId="7" fillId="40" borderId="58" xfId="57" applyFont="1" applyFill="1" applyBorder="1" applyAlignment="1">
      <alignment horizontal="center" vertical="center"/>
      <protection/>
    </xf>
    <xf numFmtId="0" fontId="7" fillId="40" borderId="52" xfId="57" applyFont="1" applyFill="1" applyBorder="1" applyAlignment="1">
      <alignment horizontal="center" vertical="center"/>
      <protection/>
    </xf>
    <xf numFmtId="0" fontId="0" fillId="0" borderId="61" xfId="0" applyBorder="1" applyAlignment="1">
      <alignment horizontal="center" vertical="center" wrapText="1"/>
    </xf>
    <xf numFmtId="0" fontId="0" fillId="0" borderId="62" xfId="0" applyBorder="1" applyAlignment="1">
      <alignment horizontal="center" vertical="center" wrapText="1"/>
    </xf>
    <xf numFmtId="0" fontId="0" fillId="0" borderId="63" xfId="0" applyBorder="1" applyAlignment="1">
      <alignment horizontal="center" vertical="center" wrapText="1"/>
    </xf>
    <xf numFmtId="0" fontId="0" fillId="0" borderId="64" xfId="0" applyBorder="1" applyAlignment="1">
      <alignment horizontal="center" vertical="center" wrapText="1"/>
    </xf>
    <xf numFmtId="0" fontId="0" fillId="0" borderId="65" xfId="0" applyBorder="1" applyAlignment="1">
      <alignment horizontal="center" vertical="center" wrapText="1"/>
    </xf>
    <xf numFmtId="0" fontId="0" fillId="0" borderId="66" xfId="0" applyBorder="1" applyAlignment="1">
      <alignment horizontal="center" vertical="center" wrapText="1"/>
    </xf>
    <xf numFmtId="0" fontId="61" fillId="0" borderId="67" xfId="0" applyFont="1" applyBorder="1" applyAlignment="1">
      <alignment horizontal="center" vertical="center" wrapText="1"/>
    </xf>
    <xf numFmtId="0" fontId="0" fillId="0" borderId="31" xfId="0" applyBorder="1" applyAlignment="1">
      <alignment/>
    </xf>
    <xf numFmtId="0" fontId="0" fillId="0" borderId="49" xfId="0" applyBorder="1" applyAlignment="1">
      <alignment/>
    </xf>
    <xf numFmtId="0" fontId="61" fillId="0" borderId="31" xfId="0" applyFont="1" applyBorder="1" applyAlignment="1">
      <alignment horizontal="center" vertical="center" wrapText="1"/>
    </xf>
    <xf numFmtId="0" fontId="61" fillId="0" borderId="49" xfId="0" applyFont="1" applyBorder="1" applyAlignment="1">
      <alignment horizontal="center" vertical="center" wrapText="1"/>
    </xf>
    <xf numFmtId="0" fontId="1" fillId="0" borderId="64" xfId="0" applyFont="1" applyBorder="1" applyAlignment="1">
      <alignment horizontal="center" vertical="center" wrapText="1"/>
    </xf>
    <xf numFmtId="0" fontId="64" fillId="0" borderId="67" xfId="0" applyFont="1" applyBorder="1" applyAlignment="1">
      <alignment horizontal="center" vertical="center" wrapText="1"/>
    </xf>
    <xf numFmtId="0" fontId="64" fillId="0" borderId="31" xfId="0" applyFont="1" applyBorder="1" applyAlignment="1">
      <alignment horizontal="center" vertical="center" wrapText="1"/>
    </xf>
    <xf numFmtId="0" fontId="64" fillId="0" borderId="49" xfId="0" applyFont="1" applyBorder="1" applyAlignment="1">
      <alignment horizontal="center" vertical="center" wrapText="1"/>
    </xf>
    <xf numFmtId="0" fontId="61" fillId="0" borderId="68" xfId="0" applyFont="1" applyFill="1" applyBorder="1" applyAlignment="1">
      <alignment horizontal="center" vertical="center"/>
    </xf>
    <xf numFmtId="0" fontId="61" fillId="0" borderId="69" xfId="0" applyFont="1" applyFill="1" applyBorder="1" applyAlignment="1">
      <alignment horizontal="center" vertical="center"/>
    </xf>
    <xf numFmtId="0" fontId="61" fillId="0" borderId="20" xfId="0" applyFont="1" applyFill="1" applyBorder="1" applyAlignment="1">
      <alignment horizontal="center" vertical="center"/>
    </xf>
    <xf numFmtId="0" fontId="58" fillId="0" borderId="70" xfId="0" applyFont="1" applyBorder="1" applyAlignment="1">
      <alignment horizontal="center" vertical="center" wrapText="1"/>
    </xf>
    <xf numFmtId="0" fontId="0" fillId="0" borderId="71" xfId="0" applyBorder="1" applyAlignment="1">
      <alignment horizontal="center" vertical="center" wrapText="1"/>
    </xf>
    <xf numFmtId="0" fontId="0" fillId="0" borderId="72" xfId="0" applyBorder="1" applyAlignment="1">
      <alignment horizontal="center" vertical="center" wrapText="1"/>
    </xf>
    <xf numFmtId="0" fontId="61" fillId="0" borderId="29" xfId="0" applyFont="1" applyBorder="1" applyAlignment="1">
      <alignment horizontal="center"/>
    </xf>
    <xf numFmtId="0" fontId="61" fillId="0" borderId="58" xfId="0" applyFont="1" applyBorder="1" applyAlignment="1">
      <alignment horizontal="center"/>
    </xf>
    <xf numFmtId="0" fontId="61" fillId="0" borderId="52" xfId="0" applyFont="1" applyBorder="1" applyAlignment="1">
      <alignment horizontal="center"/>
    </xf>
    <xf numFmtId="0" fontId="61" fillId="0" borderId="15" xfId="0" applyFont="1" applyFill="1" applyBorder="1" applyAlignment="1">
      <alignment horizontal="center"/>
    </xf>
    <xf numFmtId="0" fontId="61" fillId="0" borderId="48" xfId="0" applyFont="1" applyFill="1" applyBorder="1" applyAlignment="1">
      <alignment horizontal="center"/>
    </xf>
    <xf numFmtId="0" fontId="0" fillId="0" borderId="70" xfId="0" applyBorder="1" applyAlignment="1">
      <alignment horizontal="center" vertical="center" wrapText="1"/>
    </xf>
    <xf numFmtId="0" fontId="64" fillId="0" borderId="68" xfId="0" applyFont="1" applyFill="1" applyBorder="1" applyAlignment="1">
      <alignment horizontal="center" vertical="center"/>
    </xf>
    <xf numFmtId="0" fontId="64" fillId="0" borderId="69" xfId="0" applyFont="1" applyFill="1" applyBorder="1" applyAlignment="1">
      <alignment horizontal="center" vertical="center"/>
    </xf>
    <xf numFmtId="0" fontId="64" fillId="0" borderId="20" xfId="0" applyFont="1" applyFill="1" applyBorder="1" applyAlignment="1">
      <alignment horizontal="center" vertic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dxfs count="3">
    <dxf>
      <fill>
        <patternFill>
          <bgColor theme="9" tint="0.5999600291252136"/>
        </patternFill>
      </fill>
    </dxf>
    <dxf>
      <fill>
        <patternFill>
          <bgColor theme="9" tint="0.5999600291252136"/>
        </patternFill>
      </fill>
    </dxf>
    <dxf>
      <border>
        <left style="thin"/>
        <right style="thin"/>
        <top style="thin"/>
        <bottom style="thin"/>
      </border>
    </dxf>
  </dxfs>
  <tableStyles count="0" defaultTableStyle="TableStyleMedium9" defaultPivotStyl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pivotCacheDefinition" Target="pivotCache/pivotCacheDefinition1.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Voting Record</a:t>
            </a:r>
          </a:p>
        </c:rich>
      </c:tx>
      <c:layout>
        <c:manualLayout>
          <c:xMode val="factor"/>
          <c:yMode val="factor"/>
          <c:x val="-0.4575"/>
          <c:y val="-0.015"/>
        </c:manualLayout>
      </c:layout>
      <c:spPr>
        <a:noFill/>
        <a:ln w="3175">
          <a:noFill/>
        </a:ln>
      </c:spPr>
    </c:title>
    <c:plotArea>
      <c:layout>
        <c:manualLayout>
          <c:xMode val="edge"/>
          <c:yMode val="edge"/>
          <c:x val="0.00075"/>
          <c:y val="0.1075"/>
          <c:w val="0.99575"/>
          <c:h val="0.88575"/>
        </c:manualLayout>
      </c:layout>
      <c:barChart>
        <c:barDir val="col"/>
        <c:grouping val="clustered"/>
        <c:varyColors val="0"/>
        <c:ser>
          <c:idx val="0"/>
          <c:order val="0"/>
          <c:tx>
            <c:strRef>
              <c:f>Voting!$K$88</c:f>
              <c:strCache>
                <c:ptCount val="1"/>
                <c:pt idx="0">
                  <c:v>Percent of Members Voting Yes</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Voting!$B$89:$B$203</c:f>
              <c:strCache/>
            </c:strRef>
          </c:cat>
          <c:val>
            <c:numRef>
              <c:f>Voting!$K$89:$K$203</c:f>
              <c:numCache/>
            </c:numRef>
          </c:val>
        </c:ser>
        <c:overlap val="-25"/>
        <c:gapWidth val="149"/>
        <c:axId val="64473935"/>
        <c:axId val="43394504"/>
      </c:barChart>
      <c:lineChart>
        <c:grouping val="standard"/>
        <c:varyColors val="0"/>
        <c:ser>
          <c:idx val="1"/>
          <c:order val="1"/>
          <c:tx>
            <c:strRef>
              <c:f>Voting!$J$88</c:f>
              <c:strCache>
                <c:ptCount val="1"/>
                <c:pt idx="0">
                  <c:v>Percent of Voting Members</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val>
            <c:numRef>
              <c:f>Voting!$J$89:$J$203</c:f>
              <c:numCache/>
            </c:numRef>
          </c:val>
          <c:smooth val="0"/>
        </c:ser>
        <c:axId val="64473935"/>
        <c:axId val="43394504"/>
      </c:lineChart>
      <c:catAx>
        <c:axId val="64473935"/>
        <c:scaling>
          <c:orientation val="minMax"/>
        </c:scaling>
        <c:axPos val="b"/>
        <c:delete val="0"/>
        <c:numFmt formatCode="@" sourceLinked="0"/>
        <c:majorTickMark val="none"/>
        <c:minorTickMark val="none"/>
        <c:tickLblPos val="nextTo"/>
        <c:spPr>
          <a:ln w="3175">
            <a:solidFill>
              <a:srgbClr val="808080"/>
            </a:solidFill>
          </a:ln>
        </c:spPr>
        <c:txPr>
          <a:bodyPr vert="horz" rot="5400000"/>
          <a:lstStyle/>
          <a:p>
            <a:pPr>
              <a:defRPr lang="en-US" cap="none" sz="1050" b="0" i="0" u="none" baseline="0">
                <a:solidFill>
                  <a:srgbClr val="000000"/>
                </a:solidFill>
                <a:latin typeface="Calibri"/>
                <a:ea typeface="Calibri"/>
                <a:cs typeface="Calibri"/>
              </a:defRPr>
            </a:pPr>
          </a:p>
        </c:txPr>
        <c:crossAx val="43394504"/>
        <c:crosses val="autoZero"/>
        <c:auto val="1"/>
        <c:lblOffset val="100"/>
        <c:tickLblSkip val="1"/>
        <c:noMultiLvlLbl val="0"/>
      </c:catAx>
      <c:valAx>
        <c:axId val="43394504"/>
        <c:scaling>
          <c:orientation val="minMax"/>
          <c:max val="1"/>
        </c:scaling>
        <c:axPos val="l"/>
        <c:majorGridlines>
          <c:spPr>
            <a:ln w="3175">
              <a:solidFill>
                <a:srgbClr val="808080"/>
              </a:solidFill>
            </a:ln>
          </c:spPr>
        </c:majorGridlines>
        <c:delete val="0"/>
        <c:numFmt formatCode="General" sourceLinked="1"/>
        <c:majorTickMark val="none"/>
        <c:minorTickMark val="none"/>
        <c:tickLblPos val="nextTo"/>
        <c:spPr>
          <a:ln w="3175">
            <a:noFill/>
          </a:ln>
        </c:spPr>
        <c:crossAx val="64473935"/>
        <c:crossesAt val="1"/>
        <c:crossBetween val="between"/>
        <c:dispUnits/>
      </c:valAx>
      <c:spPr>
        <a:solidFill>
          <a:srgbClr val="FFFFFF"/>
        </a:solidFill>
        <a:ln w="3175">
          <a:noFill/>
        </a:ln>
      </c:spPr>
    </c:plotArea>
    <c:legend>
      <c:legendPos val="t"/>
      <c:layout>
        <c:manualLayout>
          <c:xMode val="edge"/>
          <c:yMode val="edge"/>
          <c:x val="0.0165"/>
          <c:y val="0.07325"/>
          <c:w val="0.08775"/>
          <c:h val="0.03"/>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Decision Categories Based on Workplan</a:t>
            </a:r>
          </a:p>
        </c:rich>
      </c:tx>
      <c:layout>
        <c:manualLayout>
          <c:xMode val="factor"/>
          <c:yMode val="factor"/>
          <c:x val="0.07025"/>
          <c:y val="-0.012"/>
        </c:manualLayout>
      </c:layout>
      <c:spPr>
        <a:noFill/>
        <a:ln w="3175">
          <a:noFill/>
        </a:ln>
      </c:spPr>
    </c:title>
    <c:plotArea>
      <c:layout>
        <c:manualLayout>
          <c:xMode val="edge"/>
          <c:yMode val="edge"/>
          <c:x val="0.0155"/>
          <c:y val="0.199"/>
          <c:w val="0.61475"/>
          <c:h val="0.6755"/>
        </c:manualLayout>
      </c:layout>
      <c:pie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Pt>
            <c:idx val="7"/>
            <c:spPr>
              <a:solidFill>
                <a:srgbClr val="D19392"/>
              </a:solidFill>
              <a:ln w="3175">
                <a:noFill/>
              </a:ln>
            </c:spPr>
          </c:dPt>
          <c:dPt>
            <c:idx val="8"/>
            <c:spPr>
              <a:solidFill>
                <a:srgbClr val="B9CD96"/>
              </a:solidFill>
              <a:ln w="3175">
                <a:noFill/>
              </a:ln>
            </c:spPr>
          </c:dPt>
          <c:cat>
            <c:strRef>
              <c:f>Voting!$B$11:$B$19</c:f>
              <c:strCache/>
            </c:strRef>
          </c:cat>
          <c:val>
            <c:numRef>
              <c:f>Voting!$C$11:$C$19</c:f>
              <c:numCache/>
            </c:numRef>
          </c:val>
        </c:ser>
      </c:pieChart>
      <c:spPr>
        <a:noFill/>
        <a:ln>
          <a:noFill/>
        </a:ln>
      </c:spPr>
    </c:plotArea>
    <c:legend>
      <c:legendPos val="r"/>
      <c:layout>
        <c:manualLayout>
          <c:xMode val="edge"/>
          <c:yMode val="edge"/>
          <c:x val="0.6685"/>
          <c:y val="0.11675"/>
          <c:w val="0.3225"/>
          <c:h val="0.8455"/>
        </c:manualLayout>
      </c:layout>
      <c:overlay val="0"/>
      <c:spPr>
        <a:noFill/>
        <a:ln w="3175">
          <a:noFill/>
        </a:ln>
      </c:spPr>
      <c:txPr>
        <a:bodyPr vert="horz" rot="0"/>
        <a:lstStyle/>
        <a:p>
          <a:pPr>
            <a:defRPr lang="en-US" cap="none" sz="1050" b="0" i="0" u="none" baseline="0">
              <a:solidFill>
                <a:srgbClr val="000000"/>
              </a:solidFill>
              <a:latin typeface="Calibri"/>
              <a:ea typeface="Calibri"/>
              <a:cs typeface="Calibri"/>
            </a:defRPr>
          </a:pPr>
        </a:p>
      </c:tx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Significant Contributors</a:t>
            </a:r>
          </a:p>
        </c:rich>
      </c:tx>
      <c:layout>
        <c:manualLayout>
          <c:xMode val="factor"/>
          <c:yMode val="factor"/>
          <c:x val="-0.00125"/>
          <c:y val="-0.01275"/>
        </c:manualLayout>
      </c:layout>
      <c:spPr>
        <a:noFill/>
        <a:ln w="3175">
          <a:noFill/>
        </a:ln>
      </c:spPr>
    </c:title>
    <c:plotArea>
      <c:layout>
        <c:manualLayout>
          <c:xMode val="edge"/>
          <c:yMode val="edge"/>
          <c:x val="0.003"/>
          <c:y val="0.17625"/>
          <c:w val="0.98325"/>
          <c:h val="0.70725"/>
        </c:manualLayout>
      </c:layout>
      <c:barChart>
        <c:barDir val="col"/>
        <c:grouping val="stacked"/>
        <c:varyColors val="0"/>
        <c:ser>
          <c:idx val="1"/>
          <c:order val="0"/>
          <c:tx>
            <c:strRef>
              <c:f>Voting!$D$32</c:f>
              <c:strCache>
                <c:ptCount val="1"/>
                <c:pt idx="0">
                  <c:v>Method or Analysis</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Voting!$B$33:$B$49</c:f>
              <c:strCache/>
            </c:strRef>
          </c:cat>
          <c:val>
            <c:numRef>
              <c:f>Voting!$D$33:$D$49</c:f>
              <c:numCache/>
            </c:numRef>
          </c:val>
        </c:ser>
        <c:ser>
          <c:idx val="2"/>
          <c:order val="1"/>
          <c:tx>
            <c:strRef>
              <c:f>Voting!$E$32</c:f>
              <c:strCache>
                <c:ptCount val="1"/>
                <c:pt idx="0">
                  <c:v>Data or Measurements</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Voting!$B$33:$B$49</c:f>
              <c:strCache/>
            </c:strRef>
          </c:cat>
          <c:val>
            <c:numRef>
              <c:f>Voting!$E$33:$E$49</c:f>
              <c:numCache/>
            </c:numRef>
          </c:val>
        </c:ser>
        <c:ser>
          <c:idx val="0"/>
          <c:order val="2"/>
          <c:tx>
            <c:strRef>
              <c:f>Voting!$C$32</c:f>
              <c:strCache>
                <c:ptCount val="1"/>
                <c:pt idx="0">
                  <c:v>UES / Protocol</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Voting!$B$33:$B$49</c:f>
              <c:strCache/>
            </c:strRef>
          </c:cat>
          <c:val>
            <c:numRef>
              <c:f>Voting!$C$33:$C$49</c:f>
              <c:numCache/>
            </c:numRef>
          </c:val>
        </c:ser>
        <c:overlap val="100"/>
        <c:gapWidth val="100"/>
        <c:axId val="55006217"/>
        <c:axId val="25293906"/>
      </c:barChart>
      <c:catAx>
        <c:axId val="55006217"/>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100" b="0" i="0" u="none" baseline="0">
                <a:solidFill>
                  <a:srgbClr val="000000"/>
                </a:solidFill>
                <a:latin typeface="Calibri"/>
                <a:ea typeface="Calibri"/>
                <a:cs typeface="Calibri"/>
              </a:defRPr>
            </a:pPr>
          </a:p>
        </c:txPr>
        <c:crossAx val="25293906"/>
        <c:crosses val="autoZero"/>
        <c:auto val="1"/>
        <c:lblOffset val="100"/>
        <c:tickLblSkip val="1"/>
        <c:noMultiLvlLbl val="0"/>
      </c:catAx>
      <c:valAx>
        <c:axId val="25293906"/>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5006217"/>
        <c:crossesAt val="1"/>
        <c:crossBetween val="between"/>
        <c:dispUnits/>
      </c:valAx>
      <c:spPr>
        <a:solidFill>
          <a:srgbClr val="FFFFFF"/>
        </a:solidFill>
        <a:ln w="3175">
          <a:noFill/>
        </a:ln>
      </c:spPr>
    </c:plotArea>
    <c:legend>
      <c:legendPos val="t"/>
      <c:layout>
        <c:manualLayout>
          <c:xMode val="edge"/>
          <c:yMode val="edge"/>
          <c:x val="0.27125"/>
          <c:y val="0.1115"/>
          <c:w val="0.45375"/>
          <c:h val="0.05325"/>
        </c:manualLayout>
      </c:layout>
      <c:overlay val="0"/>
      <c:spPr>
        <a:noFill/>
        <a:ln w="3175">
          <a:noFill/>
        </a:ln>
      </c:spPr>
      <c:txPr>
        <a:bodyPr vert="horz" rot="0"/>
        <a:lstStyle/>
        <a:p>
          <a:pPr>
            <a:defRPr lang="en-US" cap="none" sz="920" b="0" i="0" u="none" baseline="0">
              <a:solidFill>
                <a:srgbClr val="000000"/>
              </a:solidFill>
              <a:latin typeface="Calibri"/>
              <a:ea typeface="Calibri"/>
              <a:cs typeface="Calibri"/>
            </a:defRPr>
          </a:pPr>
        </a:p>
      </c:tx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Metrics for Measure Status Check</a:t>
            </a:r>
          </a:p>
        </c:rich>
      </c:tx>
      <c:layout>
        <c:manualLayout>
          <c:xMode val="factor"/>
          <c:yMode val="factor"/>
          <c:x val="-0.0015"/>
          <c:y val="-0.01325"/>
        </c:manualLayout>
      </c:layout>
      <c:spPr>
        <a:noFill/>
        <a:ln w="3175">
          <a:noFill/>
        </a:ln>
      </c:spPr>
    </c:title>
    <c:plotArea>
      <c:layout>
        <c:manualLayout>
          <c:xMode val="edge"/>
          <c:yMode val="edge"/>
          <c:x val="0.04675"/>
          <c:y val="0.10575"/>
          <c:w val="0.85725"/>
          <c:h val="0.89975"/>
        </c:manualLayout>
      </c:layout>
      <c:barChart>
        <c:barDir val="col"/>
        <c:grouping val="clustered"/>
        <c:varyColors val="0"/>
        <c:ser>
          <c:idx val="0"/>
          <c:order val="0"/>
          <c:tx>
            <c:strRef>
              <c:f>'Msr-Protocol Status'!$J$47</c:f>
              <c:strCache>
                <c:ptCount val="1"/>
                <c:pt idx="0">
                  <c:v>2012</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dLblPos val="ctr"/>
            <c:showLegendKey val="0"/>
            <c:showVal val="1"/>
            <c:showBubbleSize val="0"/>
            <c:showCatName val="0"/>
            <c:showSerName val="0"/>
            <c:showPercent val="0"/>
          </c:dLbls>
          <c:cat>
            <c:strRef>
              <c:f>'Msr-Protocol Status'!$I$48:$I$52</c:f>
              <c:strCache/>
            </c:strRef>
          </c:cat>
          <c:val>
            <c:numRef>
              <c:f>'Msr-Protocol Status'!$J$48:$J$52</c:f>
              <c:numCache/>
            </c:numRef>
          </c:val>
        </c:ser>
        <c:ser>
          <c:idx val="1"/>
          <c:order val="1"/>
          <c:tx>
            <c:strRef>
              <c:f>'Msr-Protocol Status'!$K$47</c:f>
              <c:strCache>
                <c:ptCount val="1"/>
                <c:pt idx="0">
                  <c:v>2013</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dLblPos val="ctr"/>
            <c:showLegendKey val="0"/>
            <c:showVal val="1"/>
            <c:showBubbleSize val="0"/>
            <c:showCatName val="0"/>
            <c:showSerName val="0"/>
            <c:showPercent val="0"/>
          </c:dLbls>
          <c:cat>
            <c:strRef>
              <c:f>'Msr-Protocol Status'!$I$48:$I$52</c:f>
              <c:strCache/>
            </c:strRef>
          </c:cat>
          <c:val>
            <c:numRef>
              <c:f>'Msr-Protocol Status'!$K$48:$K$52</c:f>
              <c:numCache/>
            </c:numRef>
          </c:val>
        </c:ser>
        <c:axId val="26318563"/>
        <c:axId val="35540476"/>
      </c:barChart>
      <c:catAx>
        <c:axId val="26318563"/>
        <c:scaling>
          <c:orientation val="minMax"/>
        </c:scaling>
        <c:axPos val="b"/>
        <c:delete val="0"/>
        <c:numFmt formatCode="General" sourceLinked="1"/>
        <c:majorTickMark val="out"/>
        <c:minorTickMark val="none"/>
        <c:tickLblPos val="nextTo"/>
        <c:spPr>
          <a:ln w="3175">
            <a:solidFill>
              <a:srgbClr val="808080"/>
            </a:solidFill>
          </a:ln>
        </c:spPr>
        <c:crossAx val="35540476"/>
        <c:crosses val="autoZero"/>
        <c:auto val="1"/>
        <c:lblOffset val="100"/>
        <c:tickLblSkip val="1"/>
        <c:noMultiLvlLbl val="0"/>
      </c:catAx>
      <c:valAx>
        <c:axId val="35540476"/>
        <c:scaling>
          <c:orientation val="minMax"/>
        </c:scaling>
        <c:axPos val="l"/>
        <c:title>
          <c:tx>
            <c:rich>
              <a:bodyPr vert="horz" rot="-5400000" anchor="ctr"/>
              <a:lstStyle/>
              <a:p>
                <a:pPr algn="ctr">
                  <a:defRPr/>
                </a:pPr>
                <a:r>
                  <a:rPr lang="en-US" cap="none" sz="1100" b="1" i="0" u="none" baseline="0">
                    <a:solidFill>
                      <a:srgbClr val="000000"/>
                    </a:solidFill>
                    <a:latin typeface="Calibri"/>
                    <a:ea typeface="Calibri"/>
                    <a:cs typeface="Calibri"/>
                  </a:rPr>
                  <a:t>UES Count</a:t>
                </a:r>
              </a:p>
            </c:rich>
          </c:tx>
          <c:layout>
            <c:manualLayout>
              <c:xMode val="factor"/>
              <c:yMode val="factor"/>
              <c:x val="-0.000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6318563"/>
        <c:crossesAt val="1"/>
        <c:crossBetween val="between"/>
        <c:dispUnits/>
      </c:valAx>
      <c:spPr>
        <a:solidFill>
          <a:srgbClr val="FFFFFF"/>
        </a:solidFill>
        <a:ln w="3175">
          <a:noFill/>
        </a:ln>
      </c:spPr>
    </c:plotArea>
    <c:legend>
      <c:legendPos val="r"/>
      <c:layout>
        <c:manualLayout>
          <c:xMode val="edge"/>
          <c:yMode val="edge"/>
          <c:x val="0.9245"/>
          <c:y val="0.488"/>
          <c:w val="0.0685"/>
          <c:h val="0.124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51</xdr:row>
      <xdr:rowOff>19050</xdr:rowOff>
    </xdr:from>
    <xdr:to>
      <xdr:col>47</xdr:col>
      <xdr:colOff>171450</xdr:colOff>
      <xdr:row>84</xdr:row>
      <xdr:rowOff>180975</xdr:rowOff>
    </xdr:to>
    <xdr:graphicFrame>
      <xdr:nvGraphicFramePr>
        <xdr:cNvPr id="1" name="Chart 1"/>
        <xdr:cNvGraphicFramePr/>
      </xdr:nvGraphicFramePr>
      <xdr:xfrm>
        <a:off x="723900" y="10772775"/>
        <a:ext cx="38633400" cy="6448425"/>
      </xdr:xfrm>
      <a:graphic>
        <a:graphicData uri="http://schemas.openxmlformats.org/drawingml/2006/chart">
          <c:chart xmlns:c="http://schemas.openxmlformats.org/drawingml/2006/chart" r:id="rId1"/>
        </a:graphicData>
      </a:graphic>
    </xdr:graphicFrame>
    <xdr:clientData/>
  </xdr:twoCellAnchor>
  <xdr:twoCellAnchor>
    <xdr:from>
      <xdr:col>3</xdr:col>
      <xdr:colOff>114300</xdr:colOff>
      <xdr:row>5</xdr:row>
      <xdr:rowOff>19050</xdr:rowOff>
    </xdr:from>
    <xdr:to>
      <xdr:col>9</xdr:col>
      <xdr:colOff>381000</xdr:colOff>
      <xdr:row>29</xdr:row>
      <xdr:rowOff>85725</xdr:rowOff>
    </xdr:to>
    <xdr:graphicFrame>
      <xdr:nvGraphicFramePr>
        <xdr:cNvPr id="2" name="Chart 2"/>
        <xdr:cNvGraphicFramePr/>
      </xdr:nvGraphicFramePr>
      <xdr:xfrm>
        <a:off x="6286500" y="1447800"/>
        <a:ext cx="5372100" cy="4895850"/>
      </xdr:xfrm>
      <a:graphic>
        <a:graphicData uri="http://schemas.openxmlformats.org/drawingml/2006/chart">
          <c:chart xmlns:c="http://schemas.openxmlformats.org/drawingml/2006/chart" r:id="rId2"/>
        </a:graphicData>
      </a:graphic>
    </xdr:graphicFrame>
    <xdr:clientData/>
  </xdr:twoCellAnchor>
  <xdr:twoCellAnchor>
    <xdr:from>
      <xdr:col>5</xdr:col>
      <xdr:colOff>104775</xdr:colOff>
      <xdr:row>29</xdr:row>
      <xdr:rowOff>190500</xdr:rowOff>
    </xdr:from>
    <xdr:to>
      <xdr:col>14</xdr:col>
      <xdr:colOff>1247775</xdr:colOff>
      <xdr:row>49</xdr:row>
      <xdr:rowOff>0</xdr:rowOff>
    </xdr:to>
    <xdr:graphicFrame>
      <xdr:nvGraphicFramePr>
        <xdr:cNvPr id="3" name="Chart 3"/>
        <xdr:cNvGraphicFramePr/>
      </xdr:nvGraphicFramePr>
      <xdr:xfrm>
        <a:off x="8362950" y="6448425"/>
        <a:ext cx="8229600" cy="3848100"/>
      </xdr:xfrm>
      <a:graphic>
        <a:graphicData uri="http://schemas.openxmlformats.org/drawingml/2006/chart">
          <c:chart xmlns:c="http://schemas.openxmlformats.org/drawingml/2006/chart" r:id="rId3"/>
        </a:graphicData>
      </a:graphic>
    </xdr:graphicFrame>
    <xdr:clientData/>
  </xdr:twoCellAnchor>
  <xdr:twoCellAnchor>
    <xdr:from>
      <xdr:col>1</xdr:col>
      <xdr:colOff>485775</xdr:colOff>
      <xdr:row>64</xdr:row>
      <xdr:rowOff>9525</xdr:rowOff>
    </xdr:from>
    <xdr:to>
      <xdr:col>35</xdr:col>
      <xdr:colOff>466725</xdr:colOff>
      <xdr:row>64</xdr:row>
      <xdr:rowOff>9525</xdr:rowOff>
    </xdr:to>
    <xdr:sp>
      <xdr:nvSpPr>
        <xdr:cNvPr id="4" name="Straight Connector 5"/>
        <xdr:cNvSpPr>
          <a:spLocks/>
        </xdr:cNvSpPr>
      </xdr:nvSpPr>
      <xdr:spPr>
        <a:xfrm>
          <a:off x="1200150" y="13239750"/>
          <a:ext cx="31137225" cy="0"/>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476250</xdr:colOff>
      <xdr:row>46</xdr:row>
      <xdr:rowOff>66675</xdr:rowOff>
    </xdr:from>
    <xdr:to>
      <xdr:col>7</xdr:col>
      <xdr:colOff>438150</xdr:colOff>
      <xdr:row>65</xdr:row>
      <xdr:rowOff>123825</xdr:rowOff>
    </xdr:to>
    <xdr:graphicFrame>
      <xdr:nvGraphicFramePr>
        <xdr:cNvPr id="1" name="Chart 2"/>
        <xdr:cNvGraphicFramePr/>
      </xdr:nvGraphicFramePr>
      <xdr:xfrm>
        <a:off x="476250" y="16592550"/>
        <a:ext cx="6896100" cy="36766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101</xdr:row>
      <xdr:rowOff>0</xdr:rowOff>
    </xdr:from>
    <xdr:ext cx="304800" cy="609600"/>
    <xdr:sp>
      <xdr:nvSpPr>
        <xdr:cNvPr id="1" name="AutoShape 9" descr="http://www.youtube.com/favicon.ico"/>
        <xdr:cNvSpPr>
          <a:spLocks noChangeAspect="1"/>
        </xdr:cNvSpPr>
      </xdr:nvSpPr>
      <xdr:spPr>
        <a:xfrm>
          <a:off x="0" y="19440525"/>
          <a:ext cx="304800" cy="609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worksheetSource ref="A2:D104" sheet="UES list"/>
  </cacheSource>
  <cacheFields count="4">
    <cacheField name="Sector">
      <sharedItems containsMixedTypes="0"/>
    </cacheField>
    <cacheField name="Measure">
      <sharedItems containsMixedTypes="0"/>
    </cacheField>
    <cacheField name="Category">
      <sharedItems containsMixedTypes="0" count="5">
        <s v="(none)"/>
        <s v="Proven"/>
        <s v="Provisional"/>
        <s v="Planning"/>
        <s v="Small Saver"/>
      </sharedItems>
    </cacheField>
    <cacheField name="Status">
      <sharedItems containsMixedTypes="0" count="5">
        <s v="Deactivated"/>
        <s v="Out-of-compliance"/>
        <s v="Under Review"/>
        <s v="Active"/>
        <s v="(none)"/>
      </sharedItems>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PivotTable2" cacheId="4" applyNumberFormats="0" applyBorderFormats="0" applyFontFormats="0" applyPatternFormats="0" applyAlignmentFormats="0" applyWidthHeightFormats="0" dataCaption="Data" showMissing="1" preserveFormatting="1" useAutoFormatting="1" itemPrintTitles="1" compactData="0" updatedVersion="2" indent="0" showMemberPropertyTips="1">
  <location ref="H4:M11" firstHeaderRow="1" firstDataRow="2" firstDataCol="1"/>
  <pivotFields count="4">
    <pivotField compact="0" outline="0" subtotalTop="0" showAll="0"/>
    <pivotField dataField="1" compact="0" outline="0" subtotalTop="0" showAll="0"/>
    <pivotField axis="axisRow" compact="0" outline="0" subtotalTop="0" showAll="0">
      <items count="6">
        <item x="0"/>
        <item x="1"/>
        <item x="2"/>
        <item x="4"/>
        <item x="3"/>
        <item t="default"/>
      </items>
    </pivotField>
    <pivotField axis="axisCol" compact="0" outline="0" subtotalTop="0" showAll="0">
      <items count="6">
        <item h="1" x="4"/>
        <item x="3"/>
        <item x="0"/>
        <item x="1"/>
        <item x="2"/>
        <item t="default"/>
      </items>
    </pivotField>
  </pivotFields>
  <rowFields count="1">
    <field x="2"/>
  </rowFields>
  <rowItems count="6">
    <i>
      <x/>
    </i>
    <i>
      <x v="1"/>
    </i>
    <i>
      <x v="2"/>
    </i>
    <i>
      <x v="3"/>
    </i>
    <i>
      <x v="4"/>
    </i>
    <i t="grand">
      <x/>
    </i>
  </rowItems>
  <colFields count="1">
    <field x="3"/>
  </colFields>
  <colItems count="5">
    <i>
      <x v="1"/>
    </i>
    <i>
      <x v="2"/>
    </i>
    <i>
      <x v="3"/>
    </i>
    <i>
      <x v="4"/>
    </i>
    <i t="grand">
      <x/>
    </i>
  </colItems>
  <dataFields count="1">
    <dataField name="Count of Measure" fld="1" subtotal="count" baseField="0" baseItem="0"/>
  </dataFields>
  <formats count="1">
    <format dxfId="2">
      <pivotArea outline="0" fieldPosition="0" dataOnly="0" type="all"/>
    </format>
  </format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hyperlink" Target="http://rtf.nwcouncil.org/decisions.asp" TargetMode="External" /><Relationship Id="rId2" Type="http://schemas.openxmlformats.org/officeDocument/2006/relationships/hyperlink" Target="http://rtf.nwcouncil.org/measures/measure.asp?id=166&amp;decisionid=249" TargetMode="External" /><Relationship Id="rId3" Type="http://schemas.openxmlformats.org/officeDocument/2006/relationships/hyperlink" Target="http://rtf.nwcouncil.org/meetings/2013/01" TargetMode="External" /><Relationship Id="rId4" Type="http://schemas.openxmlformats.org/officeDocument/2006/relationships/hyperlink" Target="http://rtf.nwcouncil.org/meetings/2013/01" TargetMode="External" /><Relationship Id="rId5" Type="http://schemas.openxmlformats.org/officeDocument/2006/relationships/hyperlink" Target="http://rtf.nwcouncil.org/meetings/2013/01" TargetMode="External" /><Relationship Id="rId6" Type="http://schemas.openxmlformats.org/officeDocument/2006/relationships/hyperlink" Target="http://rtf.nwcouncil.org/meetings/2013/01" TargetMode="External" /><Relationship Id="rId7" Type="http://schemas.openxmlformats.org/officeDocument/2006/relationships/hyperlink" Target="http://rtf.nwcouncil.org/meetings/2013/01" TargetMode="External" /><Relationship Id="rId8" Type="http://schemas.openxmlformats.org/officeDocument/2006/relationships/hyperlink" Target="http://rtf.nwcouncil.org/meetings/2013/01" TargetMode="External" /><Relationship Id="rId9" Type="http://schemas.openxmlformats.org/officeDocument/2006/relationships/hyperlink" Target="http://rtf.nwcouncil.org/meetings/2013/01" TargetMode="External" /><Relationship Id="rId10" Type="http://schemas.openxmlformats.org/officeDocument/2006/relationships/hyperlink" Target="http://rtf.nwcouncil.org/meetings/2013/01" TargetMode="External" /><Relationship Id="rId11" Type="http://schemas.openxmlformats.org/officeDocument/2006/relationships/hyperlink" Target="http://rtf.nwcouncil.org/meetings/2013/01" TargetMode="External" /><Relationship Id="rId12" Type="http://schemas.openxmlformats.org/officeDocument/2006/relationships/hyperlink" Target="http://rtf.nwcouncil.org/meetings/2013/01" TargetMode="External" /><Relationship Id="rId13" Type="http://schemas.openxmlformats.org/officeDocument/2006/relationships/hyperlink" Target="http://rtf.nwcouncil.org/meetings/2013/01" TargetMode="External" /><Relationship Id="rId14" Type="http://schemas.openxmlformats.org/officeDocument/2006/relationships/hyperlink" Target="http://rtf.nwcouncil.org/meetings/2013/01" TargetMode="External" /><Relationship Id="rId15" Type="http://schemas.openxmlformats.org/officeDocument/2006/relationships/hyperlink" Target="http://rtf.nwcouncil.org/meetings/2013/01" TargetMode="External" /><Relationship Id="rId16" Type="http://schemas.openxmlformats.org/officeDocument/2006/relationships/hyperlink" Target="http://rtf.nwcouncil.org/measures/measure.asp?id=170&amp;decisionid=251" TargetMode="External" /><Relationship Id="rId17" Type="http://schemas.openxmlformats.org/officeDocument/2006/relationships/hyperlink" Target="http://rtf.nwcouncil.org/measures/measure.asp?id=168&amp;decisionid=248" TargetMode="External" /><Relationship Id="rId18" Type="http://schemas.openxmlformats.org/officeDocument/2006/relationships/hyperlink" Target="http://rtf.nwcouncil.org/measures/measure.asp?id=105&amp;decisionid=245" TargetMode="External" /><Relationship Id="rId19" Type="http://schemas.openxmlformats.org/officeDocument/2006/relationships/hyperlink" Target="http://rtf.nwcouncil.org/measures/measure.asp?id=109&amp;decisionid=250" TargetMode="External" /><Relationship Id="rId20" Type="http://schemas.openxmlformats.org/officeDocument/2006/relationships/hyperlink" Target="http://rtf.nwcouncil.org/measures/measure.asp?id=101&amp;decisionid=254" TargetMode="External" /><Relationship Id="rId21" Type="http://schemas.openxmlformats.org/officeDocument/2006/relationships/hyperlink" Target="http://rtf.nwcouncil.org/measures/measure.asp?id=93&amp;decisionid=246" TargetMode="External" /><Relationship Id="rId22" Type="http://schemas.openxmlformats.org/officeDocument/2006/relationships/hyperlink" Target="http://rtf.nwcouncil.org/measures/measure.asp?id=144&amp;decisionid=244" TargetMode="External" /><Relationship Id="rId23" Type="http://schemas.openxmlformats.org/officeDocument/2006/relationships/hyperlink" Target="http://rtf.nwcouncil.org/measures/measure.asp?id=167&amp;decisionid=247" TargetMode="External" /><Relationship Id="rId24" Type="http://schemas.openxmlformats.org/officeDocument/2006/relationships/hyperlink" Target="http://rtf.nwcouncil.org/measures/measure.asp?id=110&amp;decisionid=252" TargetMode="External" /><Relationship Id="rId25" Type="http://schemas.openxmlformats.org/officeDocument/2006/relationships/hyperlink" Target="http://rtf.nwcouncil.org/measures/measure.asp?id=99&amp;decisionid=253" TargetMode="External" /><Relationship Id="rId26" Type="http://schemas.openxmlformats.org/officeDocument/2006/relationships/hyperlink" Target="http://rtf.nwcouncil.org/measures/measure.asp?id=85&amp;decisionid=258" TargetMode="External" /><Relationship Id="rId27" Type="http://schemas.openxmlformats.org/officeDocument/2006/relationships/hyperlink" Target="http://rtf.nwcouncil.org/meetings/2013/01" TargetMode="External" /><Relationship Id="rId28" Type="http://schemas.openxmlformats.org/officeDocument/2006/relationships/hyperlink" Target="http://rtf.nwcouncil.org/meetings/2013/01" TargetMode="External" /><Relationship Id="rId29" Type="http://schemas.openxmlformats.org/officeDocument/2006/relationships/hyperlink" Target="http://rtf.nwcouncil.org/meetings/2013/01" TargetMode="External" /><Relationship Id="rId30" Type="http://schemas.openxmlformats.org/officeDocument/2006/relationships/hyperlink" Target="http://rtf.nwcouncil.org/measures/measure.asp?id=115&amp;decisionid=258" TargetMode="External" /><Relationship Id="rId31" Type="http://schemas.openxmlformats.org/officeDocument/2006/relationships/hyperlink" Target="http://rtf.nwcouncil.org/measures/measure.asp?id=130&amp;decisionid=259" TargetMode="External" /><Relationship Id="rId32" Type="http://schemas.openxmlformats.org/officeDocument/2006/relationships/hyperlink" Target="http://rtf.nwcouncil.org/measures/measure.asp?id=200&amp;decisionid=259" TargetMode="External" /><Relationship Id="rId33" Type="http://schemas.openxmlformats.org/officeDocument/2006/relationships/hyperlink" Target="http://rtf.nwcouncil.org/meetings/2013/02" TargetMode="External" /><Relationship Id="rId34" Type="http://schemas.openxmlformats.org/officeDocument/2006/relationships/hyperlink" Target="http://rtf.nwcouncil.org/meetings/2013/02" TargetMode="External" /><Relationship Id="rId35" Type="http://schemas.openxmlformats.org/officeDocument/2006/relationships/hyperlink" Target="http://rtf.nwcouncil.org/meetings/2013/02" TargetMode="External" /><Relationship Id="rId36" Type="http://schemas.openxmlformats.org/officeDocument/2006/relationships/hyperlink" Target="http://rtf.nwcouncil.org/measures/measure.asp?id=189&amp;decisionid=261" TargetMode="External" /><Relationship Id="rId37" Type="http://schemas.openxmlformats.org/officeDocument/2006/relationships/hyperlink" Target="http://rtf.nwcouncil.org/measures/measure.asp?id=191&amp;decisionid=262" TargetMode="External" /><Relationship Id="rId38" Type="http://schemas.openxmlformats.org/officeDocument/2006/relationships/hyperlink" Target="http://rtf.nwcouncil.org/measures/measure.asp?id=198&amp;decisionid=260" TargetMode="External" /><Relationship Id="rId39" Type="http://schemas.openxmlformats.org/officeDocument/2006/relationships/hyperlink" Target="http://rtf.nwcouncil.org/meetings/2013/03" TargetMode="External" /><Relationship Id="rId40" Type="http://schemas.openxmlformats.org/officeDocument/2006/relationships/hyperlink" Target="http://rtf.nwcouncil.org/measures/measure.asp?id=115&amp;decisionid=263" TargetMode="External" /><Relationship Id="rId41" Type="http://schemas.openxmlformats.org/officeDocument/2006/relationships/hyperlink" Target="http://rtf.nwcouncil.org/meetings/2013/03" TargetMode="External" /><Relationship Id="rId42" Type="http://schemas.openxmlformats.org/officeDocument/2006/relationships/hyperlink" Target="http://rtf.nwcouncil.org/measures/measure.asp?id=85&amp;decisionid=264" TargetMode="External" /><Relationship Id="rId43" Type="http://schemas.openxmlformats.org/officeDocument/2006/relationships/hyperlink" Target="http://rtf.nwcouncil.org/meetings/2013/04" TargetMode="External" /><Relationship Id="rId44" Type="http://schemas.openxmlformats.org/officeDocument/2006/relationships/hyperlink" Target="javascript:void();" TargetMode="External" /><Relationship Id="rId45" Type="http://schemas.openxmlformats.org/officeDocument/2006/relationships/hyperlink" Target="http://rtf.nwcouncil.org/meetings/2013/04" TargetMode="External" /><Relationship Id="rId46" Type="http://schemas.openxmlformats.org/officeDocument/2006/relationships/hyperlink" Target="http://rtf.nwcouncil.org/measures/measure.asp?id=84&amp;decisionid=266" TargetMode="External" /><Relationship Id="rId47" Type="http://schemas.openxmlformats.org/officeDocument/2006/relationships/hyperlink" Target="http://rtf.nwcouncil.org/meetings/2013/04" TargetMode="External" /><Relationship Id="rId48" Type="http://schemas.openxmlformats.org/officeDocument/2006/relationships/hyperlink" Target="http://rtf.nwcouncil.org/measures/measure.asp?id=201&amp;decisionid=267" TargetMode="External" /><Relationship Id="rId49" Type="http://schemas.openxmlformats.org/officeDocument/2006/relationships/hyperlink" Target="http://rtf.nwcouncil.org/meetings/2013/04" TargetMode="External" /><Relationship Id="rId50" Type="http://schemas.openxmlformats.org/officeDocument/2006/relationships/hyperlink" Target="javascript:void();" TargetMode="External" /><Relationship Id="rId51" Type="http://schemas.openxmlformats.org/officeDocument/2006/relationships/hyperlink" Target="http://rtf.nwcouncil.org/meetings/2013/04" TargetMode="External" /><Relationship Id="rId52" Type="http://schemas.openxmlformats.org/officeDocument/2006/relationships/hyperlink" Target="http://rtf.nwcouncil.org/measures/measure.asp?id=115&amp;decisionid=269" TargetMode="External" /><Relationship Id="rId53" Type="http://schemas.openxmlformats.org/officeDocument/2006/relationships/hyperlink" Target="http://rtf.nwcouncil.org/meetings/2013/04" TargetMode="External" /><Relationship Id="rId54" Type="http://schemas.openxmlformats.org/officeDocument/2006/relationships/hyperlink" Target="http://rtf.nwcouncil.org/meetings/2013/04" TargetMode="External" /><Relationship Id="rId55" Type="http://schemas.openxmlformats.org/officeDocument/2006/relationships/hyperlink" Target="http://rtf.nwcouncil.org/measures/measure.asp?id=90&amp;decisionid=272" TargetMode="External" /><Relationship Id="rId56" Type="http://schemas.openxmlformats.org/officeDocument/2006/relationships/hyperlink" Target="http://rtf.nwcouncil.org/meetings/2013/04" TargetMode="External" /><Relationship Id="rId57" Type="http://schemas.openxmlformats.org/officeDocument/2006/relationships/hyperlink" Target="http://rtf.nwcouncil.org/measures/measure.asp?id=122&amp;decisionid=273" TargetMode="External" /><Relationship Id="rId58" Type="http://schemas.openxmlformats.org/officeDocument/2006/relationships/hyperlink" Target="http://rtf.nwcouncil.org/meetings/2013/04" TargetMode="External" /><Relationship Id="rId59" Type="http://schemas.openxmlformats.org/officeDocument/2006/relationships/hyperlink" Target="http://rtf.nwcouncil.org/measures/measure.asp?id=103&amp;decisionid=274" TargetMode="External" /><Relationship Id="rId60" Type="http://schemas.openxmlformats.org/officeDocument/2006/relationships/hyperlink" Target="http://rtf.nwcouncil.org/meetings/2013/04" TargetMode="External" /><Relationship Id="rId61" Type="http://schemas.openxmlformats.org/officeDocument/2006/relationships/hyperlink" Target="http://rtf.nwcouncil.org/meetings/2013/04" TargetMode="External" /><Relationship Id="rId62" Type="http://schemas.openxmlformats.org/officeDocument/2006/relationships/hyperlink" Target="http://rtf.nwcouncil.org/meetings/2013/04" TargetMode="External" /><Relationship Id="rId63" Type="http://schemas.openxmlformats.org/officeDocument/2006/relationships/hyperlink" Target="http://rtf.nwcouncil.org/measures/measure.asp?id=87&amp;decisionid=271" TargetMode="External" /><Relationship Id="rId64" Type="http://schemas.openxmlformats.org/officeDocument/2006/relationships/hyperlink" Target="http://rtf.nwcouncil.org/meetings/2013/04" TargetMode="External" /><Relationship Id="rId65" Type="http://schemas.openxmlformats.org/officeDocument/2006/relationships/hyperlink" Target="http://rtf.nwcouncil.org/measures/measure.asp?id=85&amp;decisionid=270" TargetMode="External" /><Relationship Id="rId66" Type="http://schemas.openxmlformats.org/officeDocument/2006/relationships/hyperlink" Target="http://rtf.nwcouncil.org/meetings/2013/05" TargetMode="External" /><Relationship Id="rId67" Type="http://schemas.openxmlformats.org/officeDocument/2006/relationships/hyperlink" Target="http://rtf.nwcouncil.org/meetings/2013/05" TargetMode="External" /><Relationship Id="rId68" Type="http://schemas.openxmlformats.org/officeDocument/2006/relationships/hyperlink" Target="http://rtf.nwcouncil.org/meetings/2013/05" TargetMode="External" /><Relationship Id="rId69" Type="http://schemas.openxmlformats.org/officeDocument/2006/relationships/hyperlink" Target="http://rtf.nwcouncil.org/measures/measure.asp?id=106&amp;decisionid=280" TargetMode="External" /><Relationship Id="rId70" Type="http://schemas.openxmlformats.org/officeDocument/2006/relationships/hyperlink" Target="http://rtf.nwcouncil.org/measures/measure.asp?id=129&amp;decisionid=281" TargetMode="External" /><Relationship Id="rId71" Type="http://schemas.openxmlformats.org/officeDocument/2006/relationships/hyperlink" Target="http://rtf.nwcouncil.org/meetings/2013/06" TargetMode="External" /><Relationship Id="rId72" Type="http://schemas.openxmlformats.org/officeDocument/2006/relationships/hyperlink" Target="http://rtf.nwcouncil.org/measures/measure.asp?id=158&amp;decisionid=283" TargetMode="External" /><Relationship Id="rId73" Type="http://schemas.openxmlformats.org/officeDocument/2006/relationships/hyperlink" Target="http://rtf.nwcouncil.org/meetings/2013/06" TargetMode="External" /><Relationship Id="rId74" Type="http://schemas.openxmlformats.org/officeDocument/2006/relationships/hyperlink" Target="http://rtf.nwcouncil.org/measures/measure.asp?id=202&amp;decisionid=282" TargetMode="External" /><Relationship Id="rId75" Type="http://schemas.openxmlformats.org/officeDocument/2006/relationships/hyperlink" Target="http://rtf.nwcouncil.org/meetings/2013/06" TargetMode="External" /><Relationship Id="rId76" Type="http://schemas.openxmlformats.org/officeDocument/2006/relationships/hyperlink" Target="http://rtf.nwcouncil.org/measures/measure.asp?id=96&amp;decisionid=298" TargetMode="External" /><Relationship Id="rId77" Type="http://schemas.openxmlformats.org/officeDocument/2006/relationships/hyperlink" Target="http://rtf.nwcouncil.org/measures/measure.asp?id=97&amp;decisionid=298" TargetMode="External" /><Relationship Id="rId78" Type="http://schemas.openxmlformats.org/officeDocument/2006/relationships/hyperlink" Target="http://rtf.nwcouncil.org/measures/measure.asp?id=98&amp;decisionid=298" TargetMode="External" /><Relationship Id="rId79" Type="http://schemas.openxmlformats.org/officeDocument/2006/relationships/hyperlink" Target="http://rtf.nwcouncil.org/measures/measure.asp?id=99&amp;decisionid=298" TargetMode="External" /><Relationship Id="rId80" Type="http://schemas.openxmlformats.org/officeDocument/2006/relationships/hyperlink" Target="http://rtf.nwcouncil.org/measures/measure.asp?id=101&amp;decisionid=298" TargetMode="External" /><Relationship Id="rId81" Type="http://schemas.openxmlformats.org/officeDocument/2006/relationships/hyperlink" Target="http://rtf.nwcouncil.org/measures/measure.asp?id=95&amp;decisionid=300" TargetMode="External" /><Relationship Id="rId82" Type="http://schemas.openxmlformats.org/officeDocument/2006/relationships/hyperlink" Target="http://rtf.nwcouncil.org/measures/measure.asp?id=103&amp;decisionid=299" TargetMode="External" /><Relationship Id="rId83" Type="http://schemas.openxmlformats.org/officeDocument/2006/relationships/hyperlink" Target="http://rtf.nwcouncil.org/measures/measure.asp?id=106&amp;decisionid=301" TargetMode="External" /><Relationship Id="rId84" Type="http://schemas.openxmlformats.org/officeDocument/2006/relationships/hyperlink" Target="http://rtf.nwcouncil.org/measures/measure.asp?id=198&amp;decisionid=304" TargetMode="External" /><Relationship Id="rId85" Type="http://schemas.openxmlformats.org/officeDocument/2006/relationships/hyperlink" Target="http://rtf.nwcouncil.org/measures/measure.asp?id=150&amp;decisionid=303" TargetMode="External" /><Relationship Id="rId86" Type="http://schemas.openxmlformats.org/officeDocument/2006/relationships/hyperlink" Target="http://rtf.nwcouncil.org/measures/measure.asp?id=204&amp;decisionid=305" TargetMode="External" /><Relationship Id="rId87" Type="http://schemas.openxmlformats.org/officeDocument/2006/relationships/hyperlink" Target="http://rtf.nwcouncil.org/meetings/2013/07" TargetMode="External" /><Relationship Id="rId88" Type="http://schemas.openxmlformats.org/officeDocument/2006/relationships/hyperlink" Target="http://rtf.nwcouncil.org/meetings/2013/07" TargetMode="External" /><Relationship Id="rId89" Type="http://schemas.openxmlformats.org/officeDocument/2006/relationships/hyperlink" Target="http://rtf.nwcouncil.org/meetings/2013/07" TargetMode="External" /><Relationship Id="rId90" Type="http://schemas.openxmlformats.org/officeDocument/2006/relationships/hyperlink" Target="http://rtf.nwcouncil.org/meetings/2013/07" TargetMode="External" /><Relationship Id="rId91" Type="http://schemas.openxmlformats.org/officeDocument/2006/relationships/hyperlink" Target="http://rtf.nwcouncil.org/meetings/2013/07" TargetMode="External" /><Relationship Id="rId92" Type="http://schemas.openxmlformats.org/officeDocument/2006/relationships/hyperlink" Target="http://rtf.nwcouncil.org/meetings/2013/07" TargetMode="External" /><Relationship Id="rId93" Type="http://schemas.openxmlformats.org/officeDocument/2006/relationships/hyperlink" Target="http://rtf.nwcouncil.org/meetings/2013/07" TargetMode="External" /><Relationship Id="rId94" Type="http://schemas.openxmlformats.org/officeDocument/2006/relationships/hyperlink" Target="http://rtf.nwcouncil.org/meetings/2013/07" TargetMode="External" /><Relationship Id="rId95" Type="http://schemas.openxmlformats.org/officeDocument/2006/relationships/hyperlink" Target="http://rtf.nwcouncil.org/meetings/2013/07" TargetMode="External" /><Relationship Id="rId96" Type="http://schemas.openxmlformats.org/officeDocument/2006/relationships/hyperlink" Target="http://rtf.nwcouncil.org/meetings/2013/08" TargetMode="External" /><Relationship Id="rId97" Type="http://schemas.openxmlformats.org/officeDocument/2006/relationships/hyperlink" Target="http://rtf.nwcouncil.org/meetings/2013/08" TargetMode="External" /><Relationship Id="rId98" Type="http://schemas.openxmlformats.org/officeDocument/2006/relationships/hyperlink" Target="http://rtf.nwcouncil.org/meetings/2013/08" TargetMode="External" /><Relationship Id="rId99" Type="http://schemas.openxmlformats.org/officeDocument/2006/relationships/hyperlink" Target="http://rtf.nwcouncil.org/measures/support/files/RTFStandardInformationWorkbook_v1_5.xlsx" TargetMode="External" /><Relationship Id="rId100" Type="http://schemas.openxmlformats.org/officeDocument/2006/relationships/hyperlink" Target="http://rtf.nwcouncil.org/measures/measure.asp?id=103&amp;decisionid=299" TargetMode="External" /><Relationship Id="rId101" Type="http://schemas.openxmlformats.org/officeDocument/2006/relationships/hyperlink" Target="http://rtf.nwcouncil.org/meetings/2013/07" TargetMode="External" /><Relationship Id="rId102" Type="http://schemas.openxmlformats.org/officeDocument/2006/relationships/hyperlink" Target="http://rtf.nwcouncil.org/measures/measure.asp?id=158&amp;decisionid=283" TargetMode="External" /><Relationship Id="rId103" Type="http://schemas.openxmlformats.org/officeDocument/2006/relationships/hyperlink" Target="http://rtf.nwcouncil.org/measures/measure.asp?id=100" TargetMode="External" /><Relationship Id="rId104" Type="http://schemas.openxmlformats.org/officeDocument/2006/relationships/hyperlink" Target="http://rtf.nwcouncil.org/subcommittees/Fan&amp;PumpVFD/" TargetMode="External" /><Relationship Id="rId105" Type="http://schemas.openxmlformats.org/officeDocument/2006/relationships/hyperlink" Target="http://rtf.nwcouncil.org/measures/measure.asp?id=118" TargetMode="External" /><Relationship Id="rId106" Type="http://schemas.openxmlformats.org/officeDocument/2006/relationships/hyperlink" Target="http://rtf.nwcouncil.org/meetings/2013/09/" TargetMode="External" /><Relationship Id="rId107" Type="http://schemas.openxmlformats.org/officeDocument/2006/relationships/hyperlink" Target="http://rtf.nwcouncil.org/meetings/2013/09/" TargetMode="External" /><Relationship Id="rId108" Type="http://schemas.openxmlformats.org/officeDocument/2006/relationships/hyperlink" Target="http://rtf.nwcouncil.org/meetings/2013/09/" TargetMode="External" /><Relationship Id="rId109" Type="http://schemas.openxmlformats.org/officeDocument/2006/relationships/hyperlink" Target="http://rtf.nwcouncil.org/meetings/2013/09/" TargetMode="External" /><Relationship Id="rId110" Type="http://schemas.openxmlformats.org/officeDocument/2006/relationships/hyperlink" Target="http://rtf.nwcouncil.org/meetings/2013/09/" TargetMode="External" /><Relationship Id="rId111" Type="http://schemas.openxmlformats.org/officeDocument/2006/relationships/hyperlink" Target="http://rtf.nwcouncil.org/meetings/2013/09/" TargetMode="External" /><Relationship Id="rId112" Type="http://schemas.openxmlformats.org/officeDocument/2006/relationships/hyperlink" Target="http://rtf.nwcouncil.org/meetings/2013/10" TargetMode="External" /><Relationship Id="rId113" Type="http://schemas.openxmlformats.org/officeDocument/2006/relationships/hyperlink" Target="http://rtf.nwcouncil.org/measures/measure.asp?id=141&amp;decisionid=320" TargetMode="External" /><Relationship Id="rId114" Type="http://schemas.openxmlformats.org/officeDocument/2006/relationships/hyperlink" Target="http://rtf.nwcouncil.org/meetings/2013/10" TargetMode="External" /><Relationship Id="rId115" Type="http://schemas.openxmlformats.org/officeDocument/2006/relationships/hyperlink" Target="http://rtf.nwcouncil.org/measures/measure.asp?id=121&amp;decisionid=321" TargetMode="External" /><Relationship Id="rId116" Type="http://schemas.openxmlformats.org/officeDocument/2006/relationships/hyperlink" Target="http://rtf.nwcouncil.org/measures/measure.asp?id=141&amp;decisionid=320" TargetMode="External" /><Relationship Id="rId117" Type="http://schemas.openxmlformats.org/officeDocument/2006/relationships/hyperlink" Target="http://rtf.nwcouncil.org/meetings/2013/10" TargetMode="External" /><Relationship Id="rId118" Type="http://schemas.openxmlformats.org/officeDocument/2006/relationships/hyperlink" Target="http://rtf.nwcouncil.org/meetings/2013/10" TargetMode="External" /><Relationship Id="rId119" Type="http://schemas.openxmlformats.org/officeDocument/2006/relationships/hyperlink" Target="http://rtf.nwcouncil.org/measures/measure.asp?id=141&amp;decisionid=320" TargetMode="External" /><Relationship Id="rId120" Type="http://schemas.openxmlformats.org/officeDocument/2006/relationships/hyperlink" Target="http://rtf.nwcouncil.org/meetings/2013/10" TargetMode="External" /><Relationship Id="rId121" Type="http://schemas.openxmlformats.org/officeDocument/2006/relationships/hyperlink" Target="http://rtf.nwcouncil.org/meetings/2013/10" TargetMode="External" /><Relationship Id="rId122" Type="http://schemas.openxmlformats.org/officeDocument/2006/relationships/hyperlink" Target="http://rtf.nwcouncil.org/meetings/2013/10" TargetMode="External" /><Relationship Id="rId123" Type="http://schemas.openxmlformats.org/officeDocument/2006/relationships/hyperlink" Target="http://rtf.nwcouncil.org/measures/measure.asp?id=206" TargetMode="External" /><Relationship Id="rId124" Type="http://schemas.openxmlformats.org/officeDocument/2006/relationships/hyperlink" Target="http://rtf.nwcouncil.org/measures/measure.asp?id=205" TargetMode="External" /><Relationship Id="rId125" Type="http://schemas.openxmlformats.org/officeDocument/2006/relationships/hyperlink" Target="http://rtf.nwcouncil.org/meetings/2013/10" TargetMode="External" /><Relationship Id="rId126" Type="http://schemas.openxmlformats.org/officeDocument/2006/relationships/hyperlink" Target="http://rtf.nwcouncil.org/meetings/2013/10" TargetMode="External" /><Relationship Id="rId127" Type="http://schemas.openxmlformats.org/officeDocument/2006/relationships/hyperlink" Target="http://rtf.nwcouncil.org/measures/measure.asp?id=131" TargetMode="External" /><Relationship Id="rId128" Type="http://schemas.openxmlformats.org/officeDocument/2006/relationships/drawing" Target="../drawings/drawing1.xml" /><Relationship Id="rId129"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hyperlink" Target="http://rtf.nwcouncil.org/workplan/" TargetMode="Externa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hyperlink" Target="http://rtf.nwcouncil.org/measures/Default.asp" TargetMode="External" /><Relationship Id="rId2" Type="http://schemas.openxmlformats.org/officeDocument/2006/relationships/hyperlink" Target="http://rtf.nwcouncil.org/protocols/Default.asp" TargetMode="External" /><Relationship Id="rId3" Type="http://schemas.openxmlformats.org/officeDocument/2006/relationships/drawing" Target="../drawings/drawing2.xml" /><Relationship Id="rId4"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hyperlink" Target="http://rtf.nwcouncil.org/subcommittees/cvr/" TargetMode="External" /><Relationship Id="rId2" Type="http://schemas.openxmlformats.org/officeDocument/2006/relationships/hyperlink" Target="http://rtf.nwcouncil.org/subcommittees/directuse/" TargetMode="External" /><Relationship Id="rId3" Type="http://schemas.openxmlformats.org/officeDocument/2006/relationships/hyperlink" Target="http://rtf.nwcouncil.org/subcommittees/enduseload/" TargetMode="External" /><Relationship Id="rId4" Type="http://schemas.openxmlformats.org/officeDocument/2006/relationships/hyperlink" Target="http://rtf.nwcouncil.org/subcommittees/fan&amp;pumpVFD/" TargetMode="External" /><Relationship Id="rId5" Type="http://schemas.openxmlformats.org/officeDocument/2006/relationships/hyperlink" Target="http://rtf.nwcouncil.org/subcommittees/grocery/" TargetMode="External" /><Relationship Id="rId6" Type="http://schemas.openxmlformats.org/officeDocument/2006/relationships/hyperlink" Target="http://rtf.nwcouncil.org/subcommittees/gshp/" TargetMode="External" /><Relationship Id="rId7" Type="http://schemas.openxmlformats.org/officeDocument/2006/relationships/hyperlink" Target="http://rtf.nwcouncil.org/subcommittees/guidelines/" TargetMode="External" /><Relationship Id="rId8" Type="http://schemas.openxmlformats.org/officeDocument/2006/relationships/hyperlink" Target="http://rtf.nwcouncil.org/subcommittees/hpwh/" TargetMode="External" /><Relationship Id="rId9" Type="http://schemas.openxmlformats.org/officeDocument/2006/relationships/hyperlink" Target="http://rtf.nwcouncil.org/subcommittees/it/" TargetMode="External" /><Relationship Id="rId10" Type="http://schemas.openxmlformats.org/officeDocument/2006/relationships/hyperlink" Target="http://rtf.nwcouncil.org/subcommittees/ptcs/" TargetMode="External" /><Relationship Id="rId11" Type="http://schemas.openxmlformats.org/officeDocument/2006/relationships/hyperlink" Target="http://rtf.nwcouncil.org/subcommittees/fridgerecycle/" TargetMode="External" /><Relationship Id="rId12" Type="http://schemas.openxmlformats.org/officeDocument/2006/relationships/hyperlink" Target="http://rtf.nwcouncil.org/subcommittees/res/" TargetMode="External" /><Relationship Id="rId13" Type="http://schemas.openxmlformats.org/officeDocument/2006/relationships/hyperlink" Target="http://rtf.nwcouncil.org/subcommittees/rtug/" TargetMode="External" /><Relationship Id="rId14" Type="http://schemas.openxmlformats.org/officeDocument/2006/relationships/hyperlink" Target="http://rtf.nwcouncil.org/subcommittees/smallutilities/" TargetMode="External" /><Relationship Id="rId15" Type="http://schemas.openxmlformats.org/officeDocument/2006/relationships/hyperlink" Target="http://rtf.nwcouncil.org/subcommittees/vchp/" TargetMode="External" /><Relationship Id="rId16" Type="http://schemas.openxmlformats.org/officeDocument/2006/relationships/hyperlink" Target="http://rtf.nwcouncil.org/subcommittees/wholebldg/" TargetMode="External" /><Relationship Id="rId17" Type="http://schemas.openxmlformats.org/officeDocument/2006/relationships/hyperlink" Target="http://rtf.nwcouncil.org/subcommittees/aghardware/" TargetMode="External" /><Relationship Id="rId18" Type="http://schemas.openxmlformats.org/officeDocument/2006/relationships/hyperlink" Target="http://rtf.nwcouncil.org/subcommittees/seem/" TargetMode="External" /><Relationship Id="rId19" Type="http://schemas.openxmlformats.org/officeDocument/2006/relationships/hyperlink" Target="http://rtf.nwcouncil.org/subcommittees" TargetMode="External" /><Relationship Id="rId20" Type="http://schemas.openxmlformats.org/officeDocument/2006/relationships/hyperlink" Target="http://rtf.nwcouncil.org/subcommittees/ResearchEval/" TargetMode="External" /><Relationship Id="rId21" Type="http://schemas.openxmlformats.org/officeDocument/2006/relationships/hyperlink" Target="http://rtf.nwcouncil.org/subcommittees/resHP/" TargetMode="External" /><Relationship Id="rId22" Type="http://schemas.openxmlformats.org/officeDocument/2006/relationships/hyperlink" Target="http://rtf.nwcouncil.org/subcommittees/ductseal/" TargetMode="External" /><Relationship Id="rId23" Type="http://schemas.openxmlformats.org/officeDocument/2006/relationships/hyperlink" Target="http://rtf.nwcouncil.org/subcommittees/SIS/" TargetMode="External" /><Relationship Id="rId24" Type="http://schemas.openxmlformats.org/officeDocument/2006/relationships/hyperlink" Target="http://rtf.nwcouncil.org/subcommittees/WoodSmoke/" TargetMode="External" /><Relationship Id="rId25" Type="http://schemas.openxmlformats.org/officeDocument/2006/relationships/hyperlink" Target="http://rtf.nwcouncil.org/subcommittees/nonreslighting/" TargetMode="External" /><Relationship Id="rId26" Type="http://schemas.openxmlformats.org/officeDocument/2006/relationships/hyperlink" Target="http://rtf.nwcouncil.org/subcommittees/LMI/Default.asp" TargetMode="External" /><Relationship Id="rId27"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hyperlink" Target="http://rtf.nwcouncil.org/measures/measure.asp?id=84" TargetMode="External" /><Relationship Id="rId2" Type="http://schemas.openxmlformats.org/officeDocument/2006/relationships/hyperlink" Target="http://rtf.nwcouncil.org/meetings/2013/04" TargetMode="External" /><Relationship Id="rId3" Type="http://schemas.openxmlformats.org/officeDocument/2006/relationships/hyperlink" Target="http://rtf.nwcouncil.org/measures/measure.asp?id=85" TargetMode="External" /><Relationship Id="rId4" Type="http://schemas.openxmlformats.org/officeDocument/2006/relationships/hyperlink" Target="http://rtf.nwcouncil.org/meetings/2013/04" TargetMode="External" /><Relationship Id="rId5" Type="http://schemas.openxmlformats.org/officeDocument/2006/relationships/hyperlink" Target="http://rtf.nwcouncil.org/measures/measure.asp?id=86" TargetMode="External" /><Relationship Id="rId6" Type="http://schemas.openxmlformats.org/officeDocument/2006/relationships/hyperlink" Target="http://rtf.nwcouncil.org/meetings/2012/09" TargetMode="External" /><Relationship Id="rId7" Type="http://schemas.openxmlformats.org/officeDocument/2006/relationships/hyperlink" Target="http://rtf.nwcouncil.org/measures/measure.asp?id=87" TargetMode="External" /><Relationship Id="rId8" Type="http://schemas.openxmlformats.org/officeDocument/2006/relationships/hyperlink" Target="http://rtf.nwcouncil.org/meetings/2013/04" TargetMode="External" /><Relationship Id="rId9" Type="http://schemas.openxmlformats.org/officeDocument/2006/relationships/hyperlink" Target="http://rtf.nwcouncil.org/measures/measure.asp?id=88" TargetMode="External" /><Relationship Id="rId10" Type="http://schemas.openxmlformats.org/officeDocument/2006/relationships/hyperlink" Target="http://rtf.nwcouncil.org/meetings/2012/10" TargetMode="External" /><Relationship Id="rId11" Type="http://schemas.openxmlformats.org/officeDocument/2006/relationships/hyperlink" Target="http://rtf.nwcouncil.org/measures/measure.asp?id=89" TargetMode="External" /><Relationship Id="rId12" Type="http://schemas.openxmlformats.org/officeDocument/2006/relationships/hyperlink" Target="http://rtf.nwcouncil.org/meetings/2012/10" TargetMode="External" /><Relationship Id="rId13" Type="http://schemas.openxmlformats.org/officeDocument/2006/relationships/hyperlink" Target="http://rtf.nwcouncil.org/measures/measure.asp?id=90" TargetMode="External" /><Relationship Id="rId14" Type="http://schemas.openxmlformats.org/officeDocument/2006/relationships/hyperlink" Target="http://rtf.nwcouncil.org/meetings/2013/04" TargetMode="External" /><Relationship Id="rId15" Type="http://schemas.openxmlformats.org/officeDocument/2006/relationships/hyperlink" Target="http://rtf.nwcouncil.org/measures/measure.asp?id=91" TargetMode="External" /><Relationship Id="rId16" Type="http://schemas.openxmlformats.org/officeDocument/2006/relationships/hyperlink" Target="http://rtf.nwcouncil.org/meetings/2012/10" TargetMode="External" /><Relationship Id="rId17" Type="http://schemas.openxmlformats.org/officeDocument/2006/relationships/hyperlink" Target="http://rtf.nwcouncil.org/measures/measure.asp?id=196" TargetMode="External" /><Relationship Id="rId18" Type="http://schemas.openxmlformats.org/officeDocument/2006/relationships/hyperlink" Target="http://rtf.nwcouncil.org/meetings/2012/10" TargetMode="External" /><Relationship Id="rId19" Type="http://schemas.openxmlformats.org/officeDocument/2006/relationships/hyperlink" Target="http://rtf.nwcouncil.org/measures/measure.asp?id=92" TargetMode="External" /><Relationship Id="rId20" Type="http://schemas.openxmlformats.org/officeDocument/2006/relationships/hyperlink" Target="http://rtf.nwcouncil.org/meetings/2012/10" TargetMode="External" /><Relationship Id="rId21" Type="http://schemas.openxmlformats.org/officeDocument/2006/relationships/hyperlink" Target="http://rtf.nwcouncil.org/measures/measure.asp?id=93" TargetMode="External" /><Relationship Id="rId22" Type="http://schemas.openxmlformats.org/officeDocument/2006/relationships/hyperlink" Target="http://rtf.nwcouncil.org/meetings/2013/01" TargetMode="External" /><Relationship Id="rId23" Type="http://schemas.openxmlformats.org/officeDocument/2006/relationships/hyperlink" Target="http://rtf.nwcouncil.org/measures/measure.asp?id=94" TargetMode="External" /><Relationship Id="rId24" Type="http://schemas.openxmlformats.org/officeDocument/2006/relationships/hyperlink" Target="http://rtf.nwcouncil.org/meetings/2012/10" TargetMode="External" /><Relationship Id="rId25" Type="http://schemas.openxmlformats.org/officeDocument/2006/relationships/hyperlink" Target="http://rtf.nwcouncil.org/measures/measure.asp?id=96" TargetMode="External" /><Relationship Id="rId26" Type="http://schemas.openxmlformats.org/officeDocument/2006/relationships/hyperlink" Target="http://rtf.nwcouncil.org/meetings/2013/07" TargetMode="External" /><Relationship Id="rId27" Type="http://schemas.openxmlformats.org/officeDocument/2006/relationships/hyperlink" Target="http://rtf.nwcouncil.org/measures/measure.asp?id=97" TargetMode="External" /><Relationship Id="rId28" Type="http://schemas.openxmlformats.org/officeDocument/2006/relationships/hyperlink" Target="http://rtf.nwcouncil.org/meetings/2013/07" TargetMode="External" /><Relationship Id="rId29" Type="http://schemas.openxmlformats.org/officeDocument/2006/relationships/hyperlink" Target="http://rtf.nwcouncil.org/measures/measure.asp?id=98" TargetMode="External" /><Relationship Id="rId30" Type="http://schemas.openxmlformats.org/officeDocument/2006/relationships/hyperlink" Target="http://rtf.nwcouncil.org/meetings/2013/07" TargetMode="External" /><Relationship Id="rId31" Type="http://schemas.openxmlformats.org/officeDocument/2006/relationships/hyperlink" Target="http://rtf.nwcouncil.org/measures/measure.asp?id=99" TargetMode="External" /><Relationship Id="rId32" Type="http://schemas.openxmlformats.org/officeDocument/2006/relationships/hyperlink" Target="http://rtf.nwcouncil.org/meetings/2013/07" TargetMode="External" /><Relationship Id="rId33" Type="http://schemas.openxmlformats.org/officeDocument/2006/relationships/hyperlink" Target="http://rtf.nwcouncil.org/measures/measure.asp?id=100" TargetMode="External" /><Relationship Id="rId34" Type="http://schemas.openxmlformats.org/officeDocument/2006/relationships/hyperlink" Target="http://rtf.nwcouncil.org/meetings/2013/09" TargetMode="External" /><Relationship Id="rId35" Type="http://schemas.openxmlformats.org/officeDocument/2006/relationships/hyperlink" Target="http://rtf.nwcouncil.org/measures/measure.asp?id=101" TargetMode="External" /><Relationship Id="rId36" Type="http://schemas.openxmlformats.org/officeDocument/2006/relationships/hyperlink" Target="http://rtf.nwcouncil.org/meetings/2013/07" TargetMode="External" /><Relationship Id="rId37" Type="http://schemas.openxmlformats.org/officeDocument/2006/relationships/hyperlink" Target="http://rtf.nwcouncil.org/measures/measure.asp?id=102" TargetMode="External" /><Relationship Id="rId38" Type="http://schemas.openxmlformats.org/officeDocument/2006/relationships/hyperlink" Target="http://rtf.nwcouncil.org/meetings/2012/10" TargetMode="External" /><Relationship Id="rId39" Type="http://schemas.openxmlformats.org/officeDocument/2006/relationships/hyperlink" Target="http://rtf.nwcouncil.org/measures/measure.asp?id=103" TargetMode="External" /><Relationship Id="rId40" Type="http://schemas.openxmlformats.org/officeDocument/2006/relationships/hyperlink" Target="http://rtf.nwcouncil.org/meetings/2013/07" TargetMode="External" /><Relationship Id="rId41" Type="http://schemas.openxmlformats.org/officeDocument/2006/relationships/hyperlink" Target="http://rtf.nwcouncil.org/measures/measure.asp?id=157" TargetMode="External" /><Relationship Id="rId42" Type="http://schemas.openxmlformats.org/officeDocument/2006/relationships/hyperlink" Target="http://rtf.nwcouncil.org/meetings/" TargetMode="External" /><Relationship Id="rId43" Type="http://schemas.openxmlformats.org/officeDocument/2006/relationships/hyperlink" Target="http://rtf.nwcouncil.org/measures/measure.asp?id=158" TargetMode="External" /><Relationship Id="rId44" Type="http://schemas.openxmlformats.org/officeDocument/2006/relationships/hyperlink" Target="http://rtf.nwcouncil.org/meetings/2013/09" TargetMode="External" /><Relationship Id="rId45" Type="http://schemas.openxmlformats.org/officeDocument/2006/relationships/hyperlink" Target="http://rtf.nwcouncil.org/measures/measure.asp?id=159" TargetMode="External" /><Relationship Id="rId46" Type="http://schemas.openxmlformats.org/officeDocument/2006/relationships/hyperlink" Target="http://rtf.nwcouncil.org/meetings/2012/12" TargetMode="External" /><Relationship Id="rId47" Type="http://schemas.openxmlformats.org/officeDocument/2006/relationships/hyperlink" Target="http://rtf.nwcouncil.org/measures/measure.asp?id=160" TargetMode="External" /><Relationship Id="rId48" Type="http://schemas.openxmlformats.org/officeDocument/2006/relationships/hyperlink" Target="http://rtf.nwcouncil.org/meetings/2012/12" TargetMode="External" /><Relationship Id="rId49" Type="http://schemas.openxmlformats.org/officeDocument/2006/relationships/hyperlink" Target="http://rtf.nwcouncil.org/measures/measure.asp?id=105" TargetMode="External" /><Relationship Id="rId50" Type="http://schemas.openxmlformats.org/officeDocument/2006/relationships/hyperlink" Target="http://rtf.nwcouncil.org/meetings/2013/01" TargetMode="External" /><Relationship Id="rId51" Type="http://schemas.openxmlformats.org/officeDocument/2006/relationships/hyperlink" Target="http://rtf.nwcouncil.org/measures/measure.asp?id=104" TargetMode="External" /><Relationship Id="rId52" Type="http://schemas.openxmlformats.org/officeDocument/2006/relationships/hyperlink" Target="http://rtf.nwcouncil.org/meetings/2012/12" TargetMode="External" /><Relationship Id="rId53" Type="http://schemas.openxmlformats.org/officeDocument/2006/relationships/hyperlink" Target="http://rtf.nwcouncil.org/measures/measure.asp?id=106" TargetMode="External" /><Relationship Id="rId54" Type="http://schemas.openxmlformats.org/officeDocument/2006/relationships/hyperlink" Target="http://rtf.nwcouncil.org/meetings/2013/07" TargetMode="External" /><Relationship Id="rId55" Type="http://schemas.openxmlformats.org/officeDocument/2006/relationships/hyperlink" Target="http://rtf.nwcouncil.org/measures/measure.asp?id=161" TargetMode="External" /><Relationship Id="rId56" Type="http://schemas.openxmlformats.org/officeDocument/2006/relationships/hyperlink" Target="http://rtf.nwcouncil.org/meetings/2012/12" TargetMode="External" /><Relationship Id="rId57" Type="http://schemas.openxmlformats.org/officeDocument/2006/relationships/hyperlink" Target="http://rtf.nwcouncil.org/measures/measure.asp?id=107" TargetMode="External" /><Relationship Id="rId58" Type="http://schemas.openxmlformats.org/officeDocument/2006/relationships/hyperlink" Target="http://rtf.nwcouncil.org/meetings/2012/12" TargetMode="External" /><Relationship Id="rId59" Type="http://schemas.openxmlformats.org/officeDocument/2006/relationships/hyperlink" Target="http://rtf.nwcouncil.org/measures/measure.asp?id=162" TargetMode="External" /><Relationship Id="rId60" Type="http://schemas.openxmlformats.org/officeDocument/2006/relationships/hyperlink" Target="http://rtf.nwcouncil.org/meetings/2012/10" TargetMode="External" /><Relationship Id="rId61" Type="http://schemas.openxmlformats.org/officeDocument/2006/relationships/hyperlink" Target="http://rtf.nwcouncil.org/measures/measure.asp?id=108" TargetMode="External" /><Relationship Id="rId62" Type="http://schemas.openxmlformats.org/officeDocument/2006/relationships/hyperlink" Target="http://rtf.nwcouncil.org/meetings/2012/12" TargetMode="External" /><Relationship Id="rId63" Type="http://schemas.openxmlformats.org/officeDocument/2006/relationships/hyperlink" Target="http://rtf.nwcouncil.org/measures/measure.asp?id=163" TargetMode="External" /><Relationship Id="rId64" Type="http://schemas.openxmlformats.org/officeDocument/2006/relationships/hyperlink" Target="http://rtf.nwcouncil.org/meetings/2012/10" TargetMode="External" /><Relationship Id="rId65" Type="http://schemas.openxmlformats.org/officeDocument/2006/relationships/hyperlink" Target="http://rtf.nwcouncil.org/measures/measure.asp?id=164" TargetMode="External" /><Relationship Id="rId66" Type="http://schemas.openxmlformats.org/officeDocument/2006/relationships/hyperlink" Target="http://rtf.nwcouncil.org/meetings/2012/10" TargetMode="External" /><Relationship Id="rId67" Type="http://schemas.openxmlformats.org/officeDocument/2006/relationships/hyperlink" Target="http://rtf.nwcouncil.org/measures/measure.asp?id=165" TargetMode="External" /><Relationship Id="rId68" Type="http://schemas.openxmlformats.org/officeDocument/2006/relationships/hyperlink" Target="http://rtf.nwcouncil.org/meetings/2011/0830" TargetMode="External" /><Relationship Id="rId69" Type="http://schemas.openxmlformats.org/officeDocument/2006/relationships/hyperlink" Target="http://rtf.nwcouncil.org/measures/measure.asp?id=166" TargetMode="External" /><Relationship Id="rId70" Type="http://schemas.openxmlformats.org/officeDocument/2006/relationships/hyperlink" Target="http://rtf.nwcouncil.org/meetings/2013/01" TargetMode="External" /><Relationship Id="rId71" Type="http://schemas.openxmlformats.org/officeDocument/2006/relationships/hyperlink" Target="http://rtf.nwcouncil.org/measures/measure.asp?id=109" TargetMode="External" /><Relationship Id="rId72" Type="http://schemas.openxmlformats.org/officeDocument/2006/relationships/hyperlink" Target="http://rtf.nwcouncil.org/meetings/2013/01" TargetMode="External" /><Relationship Id="rId73" Type="http://schemas.openxmlformats.org/officeDocument/2006/relationships/hyperlink" Target="http://rtf.nwcouncil.org/measures/measure.asp?id=110" TargetMode="External" /><Relationship Id="rId74" Type="http://schemas.openxmlformats.org/officeDocument/2006/relationships/hyperlink" Target="http://rtf.nwcouncil.org/meetings/2013/01" TargetMode="External" /><Relationship Id="rId75" Type="http://schemas.openxmlformats.org/officeDocument/2006/relationships/hyperlink" Target="http://rtf.nwcouncil.org/measures/measure.asp?id=167" TargetMode="External" /><Relationship Id="rId76" Type="http://schemas.openxmlformats.org/officeDocument/2006/relationships/hyperlink" Target="http://rtf.nwcouncil.org/meetings/2013/01" TargetMode="External" /><Relationship Id="rId77" Type="http://schemas.openxmlformats.org/officeDocument/2006/relationships/hyperlink" Target="http://rtf.nwcouncil.org/measures/measure.asp?id=168" TargetMode="External" /><Relationship Id="rId78" Type="http://schemas.openxmlformats.org/officeDocument/2006/relationships/hyperlink" Target="http://rtf.nwcouncil.org/meetings/2013/01" TargetMode="External" /><Relationship Id="rId79" Type="http://schemas.openxmlformats.org/officeDocument/2006/relationships/hyperlink" Target="http://rtf.nwcouncil.org/measures/measure.asp?id=111" TargetMode="External" /><Relationship Id="rId80" Type="http://schemas.openxmlformats.org/officeDocument/2006/relationships/hyperlink" Target="http://rtf.nwcouncil.org/meetings/2012/12" TargetMode="External" /><Relationship Id="rId81" Type="http://schemas.openxmlformats.org/officeDocument/2006/relationships/hyperlink" Target="http://rtf.nwcouncil.org/measures/measure.asp?id=169" TargetMode="External" /><Relationship Id="rId82" Type="http://schemas.openxmlformats.org/officeDocument/2006/relationships/hyperlink" Target="http://rtf.nwcouncil.org/meetings/2012/12" TargetMode="External" /><Relationship Id="rId83" Type="http://schemas.openxmlformats.org/officeDocument/2006/relationships/hyperlink" Target="http://rtf.nwcouncil.org/measures/measure.asp?id=170" TargetMode="External" /><Relationship Id="rId84" Type="http://schemas.openxmlformats.org/officeDocument/2006/relationships/hyperlink" Target="http://rtf.nwcouncil.org/meetings/2013/01" TargetMode="External" /><Relationship Id="rId85" Type="http://schemas.openxmlformats.org/officeDocument/2006/relationships/hyperlink" Target="http://rtf.nwcouncil.org/measures/measure.asp?id=112" TargetMode="External" /><Relationship Id="rId86" Type="http://schemas.openxmlformats.org/officeDocument/2006/relationships/hyperlink" Target="http://rtf.nwcouncil.org/meetings/2012/07" TargetMode="External" /><Relationship Id="rId87" Type="http://schemas.openxmlformats.org/officeDocument/2006/relationships/hyperlink" Target="http://rtf.nwcouncil.org/measures/measure.asp?id=95" TargetMode="External" /><Relationship Id="rId88" Type="http://schemas.openxmlformats.org/officeDocument/2006/relationships/hyperlink" Target="http://rtf.nwcouncil.org/meetings/2013/07" TargetMode="External" /><Relationship Id="rId89" Type="http://schemas.openxmlformats.org/officeDocument/2006/relationships/hyperlink" Target="http://rtf.nwcouncil.org/measures/measure.asp?id=113" TargetMode="External" /><Relationship Id="rId90" Type="http://schemas.openxmlformats.org/officeDocument/2006/relationships/hyperlink" Target="http://rtf.nwcouncil.org/meetings/2011/1004" TargetMode="External" /><Relationship Id="rId91" Type="http://schemas.openxmlformats.org/officeDocument/2006/relationships/hyperlink" Target="http://rtf.nwcouncil.org/measures/measure.asp?id=183" TargetMode="External" /><Relationship Id="rId92" Type="http://schemas.openxmlformats.org/officeDocument/2006/relationships/hyperlink" Target="http://rtf.nwcouncil.org/meetings/" TargetMode="External" /><Relationship Id="rId93" Type="http://schemas.openxmlformats.org/officeDocument/2006/relationships/hyperlink" Target="http://rtf.nwcouncil.org/measures/measure.asp?id=114" TargetMode="External" /><Relationship Id="rId94" Type="http://schemas.openxmlformats.org/officeDocument/2006/relationships/hyperlink" Target="http://rtf.nwcouncil.org/meetings/2012/05" TargetMode="External" /><Relationship Id="rId95" Type="http://schemas.openxmlformats.org/officeDocument/2006/relationships/hyperlink" Target="http://rtf.nwcouncil.org/measures/measure.asp?id=171" TargetMode="External" /><Relationship Id="rId96" Type="http://schemas.openxmlformats.org/officeDocument/2006/relationships/hyperlink" Target="http://rtf.nwcouncil.org/meetings/2011/02" TargetMode="External" /><Relationship Id="rId97" Type="http://schemas.openxmlformats.org/officeDocument/2006/relationships/hyperlink" Target="http://rtf.nwcouncil.org/measures/measure.asp?id=115" TargetMode="External" /><Relationship Id="rId98" Type="http://schemas.openxmlformats.org/officeDocument/2006/relationships/hyperlink" Target="http://rtf.nwcouncil.org/meetings/2013/04" TargetMode="External" /><Relationship Id="rId99" Type="http://schemas.openxmlformats.org/officeDocument/2006/relationships/hyperlink" Target="http://rtf.nwcouncil.org/measures/measure.asp?id=116" TargetMode="External" /><Relationship Id="rId100" Type="http://schemas.openxmlformats.org/officeDocument/2006/relationships/hyperlink" Target="http://rtf.nwcouncil.org/meetings/2011/02" TargetMode="External" /><Relationship Id="rId101" Type="http://schemas.openxmlformats.org/officeDocument/2006/relationships/hyperlink" Target="http://rtf.nwcouncil.org/measures/measure.asp?id=150" TargetMode="External" /><Relationship Id="rId102" Type="http://schemas.openxmlformats.org/officeDocument/2006/relationships/hyperlink" Target="http://rtf.nwcouncil.org/meetings/2013/08" TargetMode="External" /><Relationship Id="rId103" Type="http://schemas.openxmlformats.org/officeDocument/2006/relationships/hyperlink" Target="http://rtf.nwcouncil.org/measures/measure.asp?id=117" TargetMode="External" /><Relationship Id="rId104" Type="http://schemas.openxmlformats.org/officeDocument/2006/relationships/hyperlink" Target="http://rtf.nwcouncil.org/meetings/" TargetMode="External" /><Relationship Id="rId105" Type="http://schemas.openxmlformats.org/officeDocument/2006/relationships/hyperlink" Target="http://rtf.nwcouncil.org/measures/measure.asp?id=118" TargetMode="External" /><Relationship Id="rId106" Type="http://schemas.openxmlformats.org/officeDocument/2006/relationships/hyperlink" Target="http://rtf.nwcouncil.org/meetings/2013/09" TargetMode="External" /><Relationship Id="rId107" Type="http://schemas.openxmlformats.org/officeDocument/2006/relationships/hyperlink" Target="http://rtf.nwcouncil.org/measures/measure.asp?id=119" TargetMode="External" /><Relationship Id="rId108" Type="http://schemas.openxmlformats.org/officeDocument/2006/relationships/hyperlink" Target="http://rtf.nwcouncil.org/meetings/2012/12" TargetMode="External" /><Relationship Id="rId109" Type="http://schemas.openxmlformats.org/officeDocument/2006/relationships/hyperlink" Target="http://rtf.nwcouncil.org/measures/measure.asp?id=120" TargetMode="External" /><Relationship Id="rId110" Type="http://schemas.openxmlformats.org/officeDocument/2006/relationships/hyperlink" Target="http://rtf.nwcouncil.org/meetings/2012/11" TargetMode="External" /><Relationship Id="rId111" Type="http://schemas.openxmlformats.org/officeDocument/2006/relationships/hyperlink" Target="http://rtf.nwcouncil.org/measures/measure.asp?id=121" TargetMode="External" /><Relationship Id="rId112" Type="http://schemas.openxmlformats.org/officeDocument/2006/relationships/hyperlink" Target="http://rtf.nwcouncil.org/meetings/2013/10" TargetMode="External" /><Relationship Id="rId113" Type="http://schemas.openxmlformats.org/officeDocument/2006/relationships/hyperlink" Target="http://rtf.nwcouncil.org/measures/measure.asp?id=122" TargetMode="External" /><Relationship Id="rId114" Type="http://schemas.openxmlformats.org/officeDocument/2006/relationships/hyperlink" Target="http://rtf.nwcouncil.org/meetings/2013/04" TargetMode="External" /><Relationship Id="rId115" Type="http://schemas.openxmlformats.org/officeDocument/2006/relationships/hyperlink" Target="http://rtf.nwcouncil.org/measures/measure.asp?id=123" TargetMode="External" /><Relationship Id="rId116" Type="http://schemas.openxmlformats.org/officeDocument/2006/relationships/hyperlink" Target="http://rtf.nwcouncil.org/meetings/" TargetMode="External" /><Relationship Id="rId117" Type="http://schemas.openxmlformats.org/officeDocument/2006/relationships/hyperlink" Target="http://rtf.nwcouncil.org/measures/measure.asp?id=124" TargetMode="External" /><Relationship Id="rId118" Type="http://schemas.openxmlformats.org/officeDocument/2006/relationships/hyperlink" Target="http://rtf.nwcouncil.org/meetings/2012/10" TargetMode="External" /><Relationship Id="rId119" Type="http://schemas.openxmlformats.org/officeDocument/2006/relationships/hyperlink" Target="http://rtf.nwcouncil.org/measures/measure.asp?id=125" TargetMode="External" /><Relationship Id="rId120" Type="http://schemas.openxmlformats.org/officeDocument/2006/relationships/hyperlink" Target="http://rtf.nwcouncil.org/meetings/2012/09" TargetMode="External" /><Relationship Id="rId121" Type="http://schemas.openxmlformats.org/officeDocument/2006/relationships/hyperlink" Target="http://rtf.nwcouncil.org/measures/measure.asp?id=176" TargetMode="External" /><Relationship Id="rId122" Type="http://schemas.openxmlformats.org/officeDocument/2006/relationships/hyperlink" Target="http://rtf.nwcouncil.org/meetings/2012/02" TargetMode="External" /><Relationship Id="rId123" Type="http://schemas.openxmlformats.org/officeDocument/2006/relationships/hyperlink" Target="http://rtf.nwcouncil.org/measures/measure.asp?id=126" TargetMode="External" /><Relationship Id="rId124" Type="http://schemas.openxmlformats.org/officeDocument/2006/relationships/hyperlink" Target="http://rtf.nwcouncil.org/meetings/2011/0601" TargetMode="External" /><Relationship Id="rId125" Type="http://schemas.openxmlformats.org/officeDocument/2006/relationships/hyperlink" Target="http://rtf.nwcouncil.org/measures/measure.asp?id=127" TargetMode="External" /><Relationship Id="rId126" Type="http://schemas.openxmlformats.org/officeDocument/2006/relationships/hyperlink" Target="http://rtf.nwcouncil.org/meetings/2012/12" TargetMode="External" /><Relationship Id="rId127" Type="http://schemas.openxmlformats.org/officeDocument/2006/relationships/hyperlink" Target="http://rtf.nwcouncil.org/measures/measure.asp?id=128" TargetMode="External" /><Relationship Id="rId128" Type="http://schemas.openxmlformats.org/officeDocument/2006/relationships/hyperlink" Target="http://rtf.nwcouncil.org/meetings/2012/05" TargetMode="External" /><Relationship Id="rId129" Type="http://schemas.openxmlformats.org/officeDocument/2006/relationships/hyperlink" Target="http://rtf.nwcouncil.org/measures/measure.asp?id=129" TargetMode="External" /><Relationship Id="rId130" Type="http://schemas.openxmlformats.org/officeDocument/2006/relationships/hyperlink" Target="http://rtf.nwcouncil.org/meetings/2013/09" TargetMode="External" /><Relationship Id="rId131" Type="http://schemas.openxmlformats.org/officeDocument/2006/relationships/hyperlink" Target="http://rtf.nwcouncil.org/measures/measure.asp?id=130" TargetMode="External" /><Relationship Id="rId132" Type="http://schemas.openxmlformats.org/officeDocument/2006/relationships/hyperlink" Target="http://rtf.nwcouncil.org/meetings/2013/01" TargetMode="External" /><Relationship Id="rId133" Type="http://schemas.openxmlformats.org/officeDocument/2006/relationships/hyperlink" Target="http://rtf.nwcouncil.org/measures/measure.asp?id=200" TargetMode="External" /><Relationship Id="rId134" Type="http://schemas.openxmlformats.org/officeDocument/2006/relationships/hyperlink" Target="http://rtf.nwcouncil.org/meetings/2013/01" TargetMode="External" /><Relationship Id="rId135" Type="http://schemas.openxmlformats.org/officeDocument/2006/relationships/hyperlink" Target="http://rtf.nwcouncil.org/measures/measure.asp?id=172" TargetMode="External" /><Relationship Id="rId136" Type="http://schemas.openxmlformats.org/officeDocument/2006/relationships/hyperlink" Target="http://rtf.nwcouncil.org/meetings/" TargetMode="External" /><Relationship Id="rId137" Type="http://schemas.openxmlformats.org/officeDocument/2006/relationships/hyperlink" Target="http://rtf.nwcouncil.org/measures/measure.asp?id=131" TargetMode="External" /><Relationship Id="rId138" Type="http://schemas.openxmlformats.org/officeDocument/2006/relationships/hyperlink" Target="http://rtf.nwcouncil.org/meetings/2013/09" TargetMode="External" /><Relationship Id="rId139" Type="http://schemas.openxmlformats.org/officeDocument/2006/relationships/hyperlink" Target="http://rtf.nwcouncil.org/measures/measure.asp?id=132" TargetMode="External" /><Relationship Id="rId140" Type="http://schemas.openxmlformats.org/officeDocument/2006/relationships/hyperlink" Target="http://rtf.nwcouncil.org/meetings/2011/05" TargetMode="External" /><Relationship Id="rId141" Type="http://schemas.openxmlformats.org/officeDocument/2006/relationships/hyperlink" Target="http://rtf.nwcouncil.org/measures/measure.asp?id=133" TargetMode="External" /><Relationship Id="rId142" Type="http://schemas.openxmlformats.org/officeDocument/2006/relationships/hyperlink" Target="http://rtf.nwcouncil.org/meetings/2011/1004" TargetMode="External" /><Relationship Id="rId143" Type="http://schemas.openxmlformats.org/officeDocument/2006/relationships/hyperlink" Target="http://rtf.nwcouncil.org/measures/measure.asp?id=204" TargetMode="External" /><Relationship Id="rId144" Type="http://schemas.openxmlformats.org/officeDocument/2006/relationships/hyperlink" Target="http://rtf.nwcouncil.org/meetings/2013/08" TargetMode="External" /><Relationship Id="rId145" Type="http://schemas.openxmlformats.org/officeDocument/2006/relationships/hyperlink" Target="http://rtf.nwcouncil.org/measures/measure.asp?id=135" TargetMode="External" /><Relationship Id="rId146" Type="http://schemas.openxmlformats.org/officeDocument/2006/relationships/hyperlink" Target="http://rtf.nwcouncil.org/meetings/2012/10" TargetMode="External" /><Relationship Id="rId147" Type="http://schemas.openxmlformats.org/officeDocument/2006/relationships/hyperlink" Target="http://rtf.nwcouncil.org/measures/measure.asp?id=136" TargetMode="External" /><Relationship Id="rId148" Type="http://schemas.openxmlformats.org/officeDocument/2006/relationships/hyperlink" Target="http://rtf.nwcouncil.org/meetings/2012/11" TargetMode="External" /><Relationship Id="rId149" Type="http://schemas.openxmlformats.org/officeDocument/2006/relationships/hyperlink" Target="http://rtf.nwcouncil.org/measures/measure.asp?id=137" TargetMode="External" /><Relationship Id="rId150" Type="http://schemas.openxmlformats.org/officeDocument/2006/relationships/hyperlink" Target="http://rtf.nwcouncil.org/meetings/2012/11" TargetMode="External" /><Relationship Id="rId151" Type="http://schemas.openxmlformats.org/officeDocument/2006/relationships/hyperlink" Target="http://rtf.nwcouncil.org/measures/measure.asp?id=138" TargetMode="External" /><Relationship Id="rId152" Type="http://schemas.openxmlformats.org/officeDocument/2006/relationships/hyperlink" Target="http://rtf.nwcouncil.org/meetings/2011/05" TargetMode="External" /><Relationship Id="rId153" Type="http://schemas.openxmlformats.org/officeDocument/2006/relationships/hyperlink" Target="http://rtf.nwcouncil.org/measures/measure.asp?id=139" TargetMode="External" /><Relationship Id="rId154" Type="http://schemas.openxmlformats.org/officeDocument/2006/relationships/hyperlink" Target="http://rtf.nwcouncil.org/meetings/2012/12" TargetMode="External" /><Relationship Id="rId155" Type="http://schemas.openxmlformats.org/officeDocument/2006/relationships/hyperlink" Target="http://rtf.nwcouncil.org/measures/measure.asp?id=140" TargetMode="External" /><Relationship Id="rId156" Type="http://schemas.openxmlformats.org/officeDocument/2006/relationships/hyperlink" Target="http://rtf.nwcouncil.org/meetings/2012/05" TargetMode="External" /><Relationship Id="rId157" Type="http://schemas.openxmlformats.org/officeDocument/2006/relationships/hyperlink" Target="http://rtf.nwcouncil.org/measures/measure.asp?id=194" TargetMode="External" /><Relationship Id="rId158" Type="http://schemas.openxmlformats.org/officeDocument/2006/relationships/hyperlink" Target="http://rtf.nwcouncil.org/meetings/2012/09" TargetMode="External" /><Relationship Id="rId159" Type="http://schemas.openxmlformats.org/officeDocument/2006/relationships/hyperlink" Target="http://rtf.nwcouncil.org/measures/measure.asp?id=193" TargetMode="External" /><Relationship Id="rId160" Type="http://schemas.openxmlformats.org/officeDocument/2006/relationships/hyperlink" Target="http://rtf.nwcouncil.org/meetings/2012/09" TargetMode="External" /><Relationship Id="rId161" Type="http://schemas.openxmlformats.org/officeDocument/2006/relationships/hyperlink" Target="http://rtf.nwcouncil.org/measures/measure.asp?id=141" TargetMode="External" /><Relationship Id="rId162" Type="http://schemas.openxmlformats.org/officeDocument/2006/relationships/hyperlink" Target="http://rtf.nwcouncil.org/meetings/2013/10" TargetMode="External" /><Relationship Id="rId163" Type="http://schemas.openxmlformats.org/officeDocument/2006/relationships/hyperlink" Target="http://rtf.nwcouncil.org/measures/measure.asp?id=205" TargetMode="External" /><Relationship Id="rId164" Type="http://schemas.openxmlformats.org/officeDocument/2006/relationships/hyperlink" Target="http://rtf.nwcouncil.org/meetings/2013/10" TargetMode="External" /><Relationship Id="rId165" Type="http://schemas.openxmlformats.org/officeDocument/2006/relationships/hyperlink" Target="http://rtf.nwcouncil.org/measures/measure.asp?id=206" TargetMode="External" /><Relationship Id="rId166" Type="http://schemas.openxmlformats.org/officeDocument/2006/relationships/hyperlink" Target="http://rtf.nwcouncil.org/meetings/2013/10" TargetMode="External" /><Relationship Id="rId167" Type="http://schemas.openxmlformats.org/officeDocument/2006/relationships/hyperlink" Target="http://rtf.nwcouncil.org/measures/measure.asp?id=173" TargetMode="External" /><Relationship Id="rId168" Type="http://schemas.openxmlformats.org/officeDocument/2006/relationships/hyperlink" Target="http://rtf.nwcouncil.org/meetings/2012/05" TargetMode="External" /><Relationship Id="rId169" Type="http://schemas.openxmlformats.org/officeDocument/2006/relationships/hyperlink" Target="http://rtf.nwcouncil.org/measures/measure.asp?id=198" TargetMode="External" /><Relationship Id="rId170" Type="http://schemas.openxmlformats.org/officeDocument/2006/relationships/hyperlink" Target="http://rtf.nwcouncil.org/meetings/2013/08" TargetMode="External" /><Relationship Id="rId171" Type="http://schemas.openxmlformats.org/officeDocument/2006/relationships/hyperlink" Target="http://rtf.nwcouncil.org/measures/measure.asp?id=142" TargetMode="External" /><Relationship Id="rId172" Type="http://schemas.openxmlformats.org/officeDocument/2006/relationships/hyperlink" Target="http://rtf.nwcouncil.org/meetings/2013/10" TargetMode="External" /><Relationship Id="rId173" Type="http://schemas.openxmlformats.org/officeDocument/2006/relationships/hyperlink" Target="http://rtf.nwcouncil.org/measures/measure.asp?id=143" TargetMode="External" /><Relationship Id="rId174" Type="http://schemas.openxmlformats.org/officeDocument/2006/relationships/hyperlink" Target="http://rtf.nwcouncil.org/meetings/2012/12" TargetMode="External" /><Relationship Id="rId175" Type="http://schemas.openxmlformats.org/officeDocument/2006/relationships/hyperlink" Target="http://rtf.nwcouncil.org/measures/measure.asp?id=144" TargetMode="External" /><Relationship Id="rId176" Type="http://schemas.openxmlformats.org/officeDocument/2006/relationships/hyperlink" Target="http://rtf.nwcouncil.org/meetings/2013/01" TargetMode="External" /><Relationship Id="rId177" Type="http://schemas.openxmlformats.org/officeDocument/2006/relationships/hyperlink" Target="http://rtf.nwcouncil.org/measures/measure.asp?id=145" TargetMode="External" /><Relationship Id="rId178" Type="http://schemas.openxmlformats.org/officeDocument/2006/relationships/hyperlink" Target="http://rtf.nwcouncil.org/meetings/2012/09" TargetMode="External" /><Relationship Id="rId179" Type="http://schemas.openxmlformats.org/officeDocument/2006/relationships/hyperlink" Target="http://rtf.nwcouncil.org/measures/measure.asp?id=154" TargetMode="External" /><Relationship Id="rId180" Type="http://schemas.openxmlformats.org/officeDocument/2006/relationships/hyperlink" Target="http://rtf.nwcouncil.org/meetings/2010/12" TargetMode="External" /><Relationship Id="rId181" Type="http://schemas.openxmlformats.org/officeDocument/2006/relationships/hyperlink" Target="http://rtf.nwcouncil.org/measures/measure.asp?id=146" TargetMode="External" /><Relationship Id="rId182" Type="http://schemas.openxmlformats.org/officeDocument/2006/relationships/hyperlink" Target="http://rtf.nwcouncil.org/meetings/2011/11" TargetMode="External" /><Relationship Id="rId183" Type="http://schemas.openxmlformats.org/officeDocument/2006/relationships/hyperlink" Target="http://rtf.nwcouncil.org/measures/measure.asp?id=182" TargetMode="External" /><Relationship Id="rId184" Type="http://schemas.openxmlformats.org/officeDocument/2006/relationships/hyperlink" Target="http://rtf.nwcouncil.org/meetings/2011/11" TargetMode="External" /><Relationship Id="rId185" Type="http://schemas.openxmlformats.org/officeDocument/2006/relationships/hyperlink" Target="http://rtf.nwcouncil.org/measures/measure.asp?id=147" TargetMode="External" /><Relationship Id="rId186" Type="http://schemas.openxmlformats.org/officeDocument/2006/relationships/hyperlink" Target="http://rtf.nwcouncil.org/meetings/2012/12" TargetMode="External" /><Relationship Id="rId187" Type="http://schemas.openxmlformats.org/officeDocument/2006/relationships/hyperlink" Target="http://rtf.nwcouncil.org/measures/measure.asp?id=155" TargetMode="External" /><Relationship Id="rId188" Type="http://schemas.openxmlformats.org/officeDocument/2006/relationships/hyperlink" Target="http://rtf.nwcouncil.org/meetings/2010/12" TargetMode="External" /><Relationship Id="rId189" Type="http://schemas.openxmlformats.org/officeDocument/2006/relationships/hyperlink" Target="http://rtf.nwcouncil.org/measures/measure.asp?id=188" TargetMode="External" /><Relationship Id="rId190" Type="http://schemas.openxmlformats.org/officeDocument/2006/relationships/hyperlink" Target="http://rtf.nwcouncil.org/meetings/2012/05" TargetMode="External" /><Relationship Id="rId191" Type="http://schemas.openxmlformats.org/officeDocument/2006/relationships/hyperlink" Target="http://rtf.nwcouncil.org/measures/measure.asp?id=148" TargetMode="External" /><Relationship Id="rId192" Type="http://schemas.openxmlformats.org/officeDocument/2006/relationships/hyperlink" Target="http://rtf.nwcouncil.org/meetings/2011/02" TargetMode="External" /><Relationship Id="rId193" Type="http://schemas.openxmlformats.org/officeDocument/2006/relationships/hyperlink" Target="http://rtf.nwcouncil.org/measures/measure.asp?id=175" TargetMode="External" /><Relationship Id="rId194" Type="http://schemas.openxmlformats.org/officeDocument/2006/relationships/hyperlink" Target="http://rtf.nwcouncil.org/meetings/2011/0628" TargetMode="External" /><Relationship Id="rId195" Type="http://schemas.openxmlformats.org/officeDocument/2006/relationships/hyperlink" Target="http://rtf.nwcouncil.org/measures/measure.asp?id=174" TargetMode="External" /><Relationship Id="rId196" Type="http://schemas.openxmlformats.org/officeDocument/2006/relationships/hyperlink" Target="http://rtf.nwcouncil.org/meetings/2011/0301" TargetMode="External" /><Relationship Id="rId197" Type="http://schemas.openxmlformats.org/officeDocument/2006/relationships/hyperlink" Target="http://rtf.nwcouncil.org/measures/measure.asp?id=149" TargetMode="External" /><Relationship Id="rId198" Type="http://schemas.openxmlformats.org/officeDocument/2006/relationships/hyperlink" Target="http://rtf.nwcouncil.org/meetings/2012/12" TargetMode="External" /><Relationship Id="rId199" Type="http://schemas.openxmlformats.org/officeDocument/2006/relationships/hyperlink" Target="http://rtf.nwcouncil.org/measures/measure.asp?id=151" TargetMode="External" /><Relationship Id="rId200" Type="http://schemas.openxmlformats.org/officeDocument/2006/relationships/hyperlink" Target="http://rtf.nwcouncil.org/meetings/2012/03" TargetMode="External" /><Relationship Id="rId201" Type="http://schemas.openxmlformats.org/officeDocument/2006/relationships/hyperlink" Target="http://rtf.nwcouncil.org/measures/measure.asp?id=152" TargetMode="External" /><Relationship Id="rId202" Type="http://schemas.openxmlformats.org/officeDocument/2006/relationships/hyperlink" Target="http://rtf.nwcouncil.org/meetings/2011/11" TargetMode="External" /><Relationship Id="rId203" Type="http://schemas.openxmlformats.org/officeDocument/2006/relationships/hyperlink" Target="http://rtf.nwcouncil.org/measures/measure.asp?id=153" TargetMode="External" /><Relationship Id="rId204" Type="http://schemas.openxmlformats.org/officeDocument/2006/relationships/hyperlink" Target="http://rtf.nwcouncil.org/meetings/2012/03" TargetMode="External" /><Relationship Id="rId205" Type="http://schemas.openxmlformats.org/officeDocument/2006/relationships/drawing" Target="../drawings/drawing3.xml" /><Relationship Id="rId206" Type="http://schemas.openxmlformats.org/officeDocument/2006/relationships/pivotTable" Target="../pivotTables/pivotTable1.xml" /></Relationships>
</file>

<file path=xl/worksheets/sheet1.xml><?xml version="1.0" encoding="utf-8"?>
<worksheet xmlns="http://schemas.openxmlformats.org/spreadsheetml/2006/main" xmlns:r="http://schemas.openxmlformats.org/officeDocument/2006/relationships">
  <dimension ref="B2:C6"/>
  <sheetViews>
    <sheetView showGridLines="0" tabSelected="1" zoomScalePageLayoutView="0" workbookViewId="0" topLeftCell="A1">
      <selection activeCell="B3" sqref="B3"/>
    </sheetView>
  </sheetViews>
  <sheetFormatPr defaultColWidth="9.140625" defaultRowHeight="15"/>
  <cols>
    <col min="1" max="1" width="5.00390625" style="0" customWidth="1"/>
    <col min="2" max="2" width="36.28125" style="0" customWidth="1"/>
    <col min="3" max="3" width="92.57421875" style="0" customWidth="1"/>
  </cols>
  <sheetData>
    <row r="1" ht="15.75" thickBot="1"/>
    <row r="2" spans="2:3" ht="15.75" thickBot="1">
      <c r="B2" s="11" t="s">
        <v>27</v>
      </c>
      <c r="C2" s="10" t="s">
        <v>17</v>
      </c>
    </row>
    <row r="3" spans="2:3" ht="66" customHeight="1">
      <c r="B3" s="206" t="s">
        <v>20</v>
      </c>
      <c r="C3" s="207" t="s">
        <v>374</v>
      </c>
    </row>
    <row r="4" spans="2:3" ht="31.5">
      <c r="B4" s="208" t="s">
        <v>22</v>
      </c>
      <c r="C4" s="209"/>
    </row>
    <row r="5" spans="2:3" ht="57.75" customHeight="1">
      <c r="B5" s="208" t="s">
        <v>21</v>
      </c>
      <c r="C5" s="209"/>
    </row>
    <row r="6" spans="2:3" ht="45.75" thickBot="1">
      <c r="B6" s="210" t="s">
        <v>30</v>
      </c>
      <c r="C6" s="211" t="s">
        <v>393</v>
      </c>
    </row>
    <row r="7" ht="51" customHeight="1"/>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U203"/>
  <sheetViews>
    <sheetView showGridLines="0" zoomScalePageLayoutView="0" workbookViewId="0" topLeftCell="A1">
      <selection activeCell="B1" sqref="B1:I1"/>
    </sheetView>
  </sheetViews>
  <sheetFormatPr defaultColWidth="9.140625" defaultRowHeight="15"/>
  <cols>
    <col min="1" max="1" width="10.7109375" style="0" bestFit="1" customWidth="1"/>
    <col min="2" max="2" width="68.140625" style="0" bestFit="1" customWidth="1"/>
    <col min="3" max="3" width="13.7109375" style="0" bestFit="1" customWidth="1"/>
    <col min="4" max="4" width="16.421875" style="0" customWidth="1"/>
    <col min="5" max="5" width="14.8515625" style="0" customWidth="1"/>
    <col min="6" max="6" width="10.421875" style="0" customWidth="1"/>
    <col min="7" max="7" width="16.140625" style="0" customWidth="1"/>
    <col min="8" max="8" width="9.7109375" style="0" bestFit="1" customWidth="1"/>
    <col min="9" max="9" width="9.00390625" style="0" bestFit="1" customWidth="1"/>
    <col min="10" max="10" width="9.57421875" style="0" customWidth="1"/>
    <col min="11" max="11" width="10.140625" style="0" customWidth="1"/>
    <col min="12" max="12" width="10.28125" style="0" customWidth="1"/>
    <col min="13" max="13" width="10.57421875" style="0" bestFit="1" customWidth="1"/>
    <col min="14" max="14" width="20.421875" style="0" customWidth="1"/>
    <col min="15" max="15" width="20.57421875" style="0" customWidth="1"/>
    <col min="16" max="16" width="18.421875" style="0" bestFit="1" customWidth="1"/>
    <col min="17" max="17" width="14.8515625" style="0" customWidth="1"/>
    <col min="18" max="18" width="14.7109375" style="0" customWidth="1"/>
    <col min="19" max="19" width="15.28125" style="0" customWidth="1"/>
    <col min="20" max="20" width="15.421875" style="0" customWidth="1"/>
    <col min="28" max="32" width="11.421875" style="0" customWidth="1"/>
  </cols>
  <sheetData>
    <row r="1" spans="2:9" ht="15.75" thickBot="1">
      <c r="B1" s="228" t="s">
        <v>95</v>
      </c>
      <c r="C1" s="229"/>
      <c r="D1" s="229"/>
      <c r="E1" s="229"/>
      <c r="F1" s="229"/>
      <c r="G1" s="229"/>
      <c r="H1" s="229"/>
      <c r="I1" s="230"/>
    </row>
    <row r="2" spans="2:9" ht="50.25" customHeight="1" thickBot="1">
      <c r="B2" s="231" t="s">
        <v>254</v>
      </c>
      <c r="C2" s="232"/>
      <c r="D2" s="232"/>
      <c r="E2" s="232"/>
      <c r="F2" s="232"/>
      <c r="G2" s="232"/>
      <c r="H2" s="232"/>
      <c r="I2" s="233"/>
    </row>
    <row r="3" ht="15.75" thickBot="1"/>
    <row r="4" ht="15.75" thickBot="1">
      <c r="B4" s="181" t="s">
        <v>85</v>
      </c>
    </row>
    <row r="5" ht="15">
      <c r="B5" s="182" t="s">
        <v>86</v>
      </c>
    </row>
    <row r="6" ht="15">
      <c r="B6" s="183" t="s">
        <v>89</v>
      </c>
    </row>
    <row r="7" ht="15">
      <c r="B7" s="183" t="s">
        <v>196</v>
      </c>
    </row>
    <row r="8" spans="2:9" ht="15.75" thickBot="1">
      <c r="B8" s="184" t="s">
        <v>92</v>
      </c>
      <c r="C8" s="127"/>
      <c r="D8" s="127"/>
      <c r="E8" s="127"/>
      <c r="F8" s="127"/>
      <c r="G8" s="127"/>
      <c r="H8" s="125"/>
      <c r="I8" s="125"/>
    </row>
    <row r="9" spans="8:9" ht="15.75" thickBot="1">
      <c r="H9" s="125"/>
      <c r="I9" s="125"/>
    </row>
    <row r="10" spans="2:8" ht="30.75" customHeight="1" thickBot="1">
      <c r="B10" s="57" t="s">
        <v>59</v>
      </c>
      <c r="C10" s="175" t="s">
        <v>84</v>
      </c>
      <c r="H10" s="126"/>
    </row>
    <row r="11" spans="2:3" ht="15">
      <c r="B11" s="139" t="s">
        <v>1</v>
      </c>
      <c r="C11" s="176">
        <f aca="true" t="shared" si="0" ref="C11:C19">COUNTIF($N$89:$N$203,B11)</f>
        <v>52</v>
      </c>
    </row>
    <row r="12" spans="2:3" ht="15">
      <c r="B12" s="128" t="s">
        <v>2</v>
      </c>
      <c r="C12" s="176">
        <f t="shared" si="0"/>
        <v>8</v>
      </c>
    </row>
    <row r="13" spans="2:3" ht="15">
      <c r="B13" s="128" t="s">
        <v>3</v>
      </c>
      <c r="C13" s="176">
        <f t="shared" si="0"/>
        <v>5</v>
      </c>
    </row>
    <row r="14" spans="2:3" ht="15">
      <c r="B14" s="128" t="s">
        <v>4</v>
      </c>
      <c r="C14" s="176">
        <f t="shared" si="0"/>
        <v>0</v>
      </c>
    </row>
    <row r="15" spans="2:3" ht="15">
      <c r="B15" s="128" t="s">
        <v>5</v>
      </c>
      <c r="C15" s="176">
        <f t="shared" si="0"/>
        <v>1</v>
      </c>
    </row>
    <row r="16" spans="2:3" ht="15">
      <c r="B16" s="128" t="s">
        <v>6</v>
      </c>
      <c r="C16" s="176">
        <f t="shared" si="0"/>
        <v>0</v>
      </c>
    </row>
    <row r="17" spans="2:3" ht="15">
      <c r="B17" s="128" t="s">
        <v>7</v>
      </c>
      <c r="C17" s="176">
        <f t="shared" si="0"/>
        <v>0</v>
      </c>
    </row>
    <row r="18" spans="2:3" ht="15">
      <c r="B18" s="128" t="s">
        <v>8</v>
      </c>
      <c r="C18" s="176">
        <f t="shared" si="0"/>
        <v>0</v>
      </c>
    </row>
    <row r="19" spans="2:3" ht="15.75" thickBot="1">
      <c r="B19" s="6" t="s">
        <v>9</v>
      </c>
      <c r="C19" s="177">
        <f t="shared" si="0"/>
        <v>2</v>
      </c>
    </row>
    <row r="20" ht="15.75" thickBot="1"/>
    <row r="21" spans="2:3" ht="15.75" thickBot="1">
      <c r="B21" s="57" t="s">
        <v>83</v>
      </c>
      <c r="C21" s="178"/>
    </row>
    <row r="22" spans="2:3" ht="15">
      <c r="B22" s="55" t="s">
        <v>87</v>
      </c>
      <c r="C22" s="186">
        <f>AVERAGE(K89:K203)</f>
        <v>0.9741628913144257</v>
      </c>
    </row>
    <row r="23" spans="2:3" ht="15">
      <c r="B23" s="138" t="s">
        <v>88</v>
      </c>
      <c r="C23" s="187">
        <f>1-C22</f>
        <v>0.025837108685574317</v>
      </c>
    </row>
    <row r="24" spans="2:3" ht="15">
      <c r="B24" s="138" t="s">
        <v>81</v>
      </c>
      <c r="C24" s="188">
        <f>COUNTIF(O89:O203,"yes")/COUNTIF(O89:O203,"*")</f>
        <v>0.19117647058823528</v>
      </c>
    </row>
    <row r="25" spans="2:3" ht="15">
      <c r="B25" s="138" t="s">
        <v>90</v>
      </c>
      <c r="C25" s="188">
        <f>COUNTIF(I89:I203,"yes")/COUNTIF(I89:I203,"*")</f>
        <v>0.9852941176470589</v>
      </c>
    </row>
    <row r="26" spans="2:3" ht="15">
      <c r="B26" s="138" t="s">
        <v>91</v>
      </c>
      <c r="C26" s="188">
        <f>COUNTIF(I89:I203,"no")/COUNTIF(I89:I203,"*")</f>
        <v>0.014705882352941176</v>
      </c>
    </row>
    <row r="27" spans="2:3" ht="15">
      <c r="B27" s="138" t="s">
        <v>250</v>
      </c>
      <c r="C27" s="188">
        <f>COUNTIF(P89:P203,"yes")/COUNTIF(P89:P203,"*")</f>
        <v>0.4461538461538462</v>
      </c>
    </row>
    <row r="28" spans="2:3" ht="15">
      <c r="B28" s="138" t="s">
        <v>277</v>
      </c>
      <c r="C28" s="188">
        <f>COUNTIF(Q89:Q203,"yes")/COUNTIF(P89:P203,"yes")</f>
        <v>0.8275862068965517</v>
      </c>
    </row>
    <row r="29" spans="2:3" ht="15.75" thickBot="1">
      <c r="B29" s="56" t="s">
        <v>82</v>
      </c>
      <c r="C29" s="189">
        <f>COUNTIF(L89:L203,"yes")</f>
        <v>0</v>
      </c>
    </row>
    <row r="30" spans="2:3" s="127" customFormat="1" ht="15.75" thickBot="1">
      <c r="B30" s="179"/>
      <c r="C30" s="180"/>
    </row>
    <row r="31" spans="2:5" s="127" customFormat="1" ht="15.75" thickBot="1">
      <c r="B31" s="222" t="s">
        <v>269</v>
      </c>
      <c r="C31" s="223"/>
      <c r="D31" s="223"/>
      <c r="E31" s="224"/>
    </row>
    <row r="32" spans="2:5" s="127" customFormat="1" ht="30.75" thickBot="1">
      <c r="B32" s="172" t="s">
        <v>276</v>
      </c>
      <c r="C32" s="173" t="s">
        <v>271</v>
      </c>
      <c r="D32" s="173" t="s">
        <v>270</v>
      </c>
      <c r="E32" s="174" t="s">
        <v>272</v>
      </c>
    </row>
    <row r="33" spans="2:6" s="127" customFormat="1" ht="15">
      <c r="B33" s="66" t="s">
        <v>273</v>
      </c>
      <c r="C33" s="166">
        <f aca="true" t="shared" si="1" ref="C33:C49">COUNTIF($R$89:$R$203,B33)</f>
        <v>34</v>
      </c>
      <c r="D33" s="166">
        <f aca="true" t="shared" si="2" ref="D33:D49">COUNTIF($S$89:$S$203,B33)</f>
        <v>27</v>
      </c>
      <c r="E33" s="167">
        <f aca="true" t="shared" si="3" ref="E33:E49">COUNTIF($T$89:$T$203,B33)</f>
        <v>0</v>
      </c>
      <c r="F33" s="127">
        <f aca="true" t="shared" si="4" ref="F33:F49">SUM(C33:E33)</f>
        <v>61</v>
      </c>
    </row>
    <row r="34" spans="2:6" s="127" customFormat="1" ht="15">
      <c r="B34" s="67" t="s">
        <v>57</v>
      </c>
      <c r="C34" s="168">
        <f t="shared" si="1"/>
        <v>0</v>
      </c>
      <c r="D34" s="168">
        <f t="shared" si="2"/>
        <v>4</v>
      </c>
      <c r="E34" s="169">
        <f t="shared" si="3"/>
        <v>15</v>
      </c>
      <c r="F34" s="127">
        <f t="shared" si="4"/>
        <v>19</v>
      </c>
    </row>
    <row r="35" spans="2:6" s="127" customFormat="1" ht="15">
      <c r="B35" s="67" t="s">
        <v>68</v>
      </c>
      <c r="C35" s="168">
        <f t="shared" si="1"/>
        <v>3</v>
      </c>
      <c r="D35" s="168">
        <f t="shared" si="2"/>
        <v>7</v>
      </c>
      <c r="E35" s="169">
        <f t="shared" si="3"/>
        <v>7</v>
      </c>
      <c r="F35" s="127">
        <f t="shared" si="4"/>
        <v>17</v>
      </c>
    </row>
    <row r="36" spans="2:6" s="127" customFormat="1" ht="15">
      <c r="B36" s="67" t="s">
        <v>70</v>
      </c>
      <c r="C36" s="168">
        <f t="shared" si="1"/>
        <v>0</v>
      </c>
      <c r="D36" s="168">
        <f t="shared" si="2"/>
        <v>1</v>
      </c>
      <c r="E36" s="169">
        <f t="shared" si="3"/>
        <v>3</v>
      </c>
      <c r="F36" s="127">
        <f t="shared" si="4"/>
        <v>4</v>
      </c>
    </row>
    <row r="37" spans="2:6" s="127" customFormat="1" ht="15">
      <c r="B37" s="67" t="s">
        <v>69</v>
      </c>
      <c r="C37" s="168">
        <f t="shared" si="1"/>
        <v>0</v>
      </c>
      <c r="D37" s="168">
        <f t="shared" si="2"/>
        <v>0</v>
      </c>
      <c r="E37" s="169">
        <f t="shared" si="3"/>
        <v>3</v>
      </c>
      <c r="F37" s="127">
        <f t="shared" si="4"/>
        <v>3</v>
      </c>
    </row>
    <row r="38" spans="2:6" s="127" customFormat="1" ht="15">
      <c r="B38" s="67" t="s">
        <v>71</v>
      </c>
      <c r="C38" s="168">
        <f t="shared" si="1"/>
        <v>0</v>
      </c>
      <c r="D38" s="168">
        <f t="shared" si="2"/>
        <v>0</v>
      </c>
      <c r="E38" s="169">
        <f t="shared" si="3"/>
        <v>1</v>
      </c>
      <c r="F38" s="127">
        <f t="shared" si="4"/>
        <v>1</v>
      </c>
    </row>
    <row r="39" spans="2:6" s="127" customFormat="1" ht="15">
      <c r="B39" s="67" t="s">
        <v>274</v>
      </c>
      <c r="C39" s="168">
        <f t="shared" si="1"/>
        <v>1</v>
      </c>
      <c r="D39" s="168">
        <f t="shared" si="2"/>
        <v>1</v>
      </c>
      <c r="E39" s="169">
        <f t="shared" si="3"/>
        <v>2</v>
      </c>
      <c r="F39" s="127">
        <f t="shared" si="4"/>
        <v>4</v>
      </c>
    </row>
    <row r="40" spans="2:6" s="127" customFormat="1" ht="15">
      <c r="B40" s="67" t="s">
        <v>72</v>
      </c>
      <c r="C40" s="168">
        <f t="shared" si="1"/>
        <v>0</v>
      </c>
      <c r="D40" s="168">
        <f t="shared" si="2"/>
        <v>0</v>
      </c>
      <c r="E40" s="169">
        <f t="shared" si="3"/>
        <v>0</v>
      </c>
      <c r="F40" s="127">
        <f t="shared" si="4"/>
        <v>0</v>
      </c>
    </row>
    <row r="41" spans="2:6" s="127" customFormat="1" ht="15">
      <c r="B41" s="67" t="s">
        <v>73</v>
      </c>
      <c r="C41" s="168">
        <f t="shared" si="1"/>
        <v>0</v>
      </c>
      <c r="D41" s="168">
        <f t="shared" si="2"/>
        <v>0</v>
      </c>
      <c r="E41" s="169">
        <f t="shared" si="3"/>
        <v>0</v>
      </c>
      <c r="F41" s="127">
        <f t="shared" si="4"/>
        <v>0</v>
      </c>
    </row>
    <row r="42" spans="2:6" s="127" customFormat="1" ht="15">
      <c r="B42" s="67" t="s">
        <v>74</v>
      </c>
      <c r="C42" s="168">
        <f t="shared" si="1"/>
        <v>0</v>
      </c>
      <c r="D42" s="168">
        <f t="shared" si="2"/>
        <v>0</v>
      </c>
      <c r="E42" s="169">
        <f t="shared" si="3"/>
        <v>0</v>
      </c>
      <c r="F42" s="127">
        <f t="shared" si="4"/>
        <v>0</v>
      </c>
    </row>
    <row r="43" spans="2:6" s="127" customFormat="1" ht="15">
      <c r="B43" s="67" t="s">
        <v>75</v>
      </c>
      <c r="C43" s="168">
        <f t="shared" si="1"/>
        <v>0</v>
      </c>
      <c r="D43" s="168">
        <f t="shared" si="2"/>
        <v>0</v>
      </c>
      <c r="E43" s="169">
        <f t="shared" si="3"/>
        <v>0</v>
      </c>
      <c r="F43" s="127">
        <f t="shared" si="4"/>
        <v>0</v>
      </c>
    </row>
    <row r="44" spans="2:6" s="127" customFormat="1" ht="15">
      <c r="B44" s="67" t="s">
        <v>76</v>
      </c>
      <c r="C44" s="168">
        <f t="shared" si="1"/>
        <v>0</v>
      </c>
      <c r="D44" s="168">
        <f t="shared" si="2"/>
        <v>0</v>
      </c>
      <c r="E44" s="169">
        <f t="shared" si="3"/>
        <v>0</v>
      </c>
      <c r="F44" s="127">
        <f t="shared" si="4"/>
        <v>0</v>
      </c>
    </row>
    <row r="45" spans="2:6" s="127" customFormat="1" ht="15">
      <c r="B45" s="67" t="s">
        <v>77</v>
      </c>
      <c r="C45" s="168">
        <f t="shared" si="1"/>
        <v>0</v>
      </c>
      <c r="D45" s="168">
        <f t="shared" si="2"/>
        <v>0</v>
      </c>
      <c r="E45" s="169">
        <f t="shared" si="3"/>
        <v>0</v>
      </c>
      <c r="F45" s="127">
        <f t="shared" si="4"/>
        <v>0</v>
      </c>
    </row>
    <row r="46" spans="2:6" s="127" customFormat="1" ht="15">
      <c r="B46" s="67" t="s">
        <v>78</v>
      </c>
      <c r="C46" s="168">
        <f t="shared" si="1"/>
        <v>0</v>
      </c>
      <c r="D46" s="168">
        <f t="shared" si="2"/>
        <v>0</v>
      </c>
      <c r="E46" s="169">
        <f t="shared" si="3"/>
        <v>0</v>
      </c>
      <c r="F46" s="127">
        <f t="shared" si="4"/>
        <v>0</v>
      </c>
    </row>
    <row r="47" spans="2:6" s="127" customFormat="1" ht="15">
      <c r="B47" s="67" t="s">
        <v>79</v>
      </c>
      <c r="C47" s="168">
        <f t="shared" si="1"/>
        <v>0</v>
      </c>
      <c r="D47" s="168">
        <f t="shared" si="2"/>
        <v>0</v>
      </c>
      <c r="E47" s="169">
        <f t="shared" si="3"/>
        <v>0</v>
      </c>
      <c r="F47" s="127">
        <f t="shared" si="4"/>
        <v>0</v>
      </c>
    </row>
    <row r="48" spans="2:6" s="127" customFormat="1" ht="15">
      <c r="B48" s="67" t="s">
        <v>80</v>
      </c>
      <c r="C48" s="168">
        <f t="shared" si="1"/>
        <v>0</v>
      </c>
      <c r="D48" s="168">
        <f t="shared" si="2"/>
        <v>0</v>
      </c>
      <c r="E48" s="169">
        <f t="shared" si="3"/>
        <v>0</v>
      </c>
      <c r="F48" s="127">
        <f t="shared" si="4"/>
        <v>0</v>
      </c>
    </row>
    <row r="49" spans="2:6" s="127" customFormat="1" ht="15.75" thickBot="1">
      <c r="B49" s="204" t="s">
        <v>275</v>
      </c>
      <c r="C49" s="170">
        <f t="shared" si="1"/>
        <v>0</v>
      </c>
      <c r="D49" s="170">
        <f t="shared" si="2"/>
        <v>0</v>
      </c>
      <c r="E49" s="171">
        <f t="shared" si="3"/>
        <v>0</v>
      </c>
      <c r="F49" s="127">
        <f t="shared" si="4"/>
        <v>0</v>
      </c>
    </row>
    <row r="50" spans="2:3" s="127" customFormat="1" ht="15">
      <c r="B50" s="179"/>
      <c r="C50" s="180"/>
    </row>
    <row r="51" spans="2:3" s="127" customFormat="1" ht="21">
      <c r="B51" s="16" t="s">
        <v>409</v>
      </c>
      <c r="C51" s="180"/>
    </row>
    <row r="52" spans="2:3" s="127" customFormat="1" ht="15">
      <c r="B52" s="179"/>
      <c r="C52" s="180"/>
    </row>
    <row r="56" s="127" customFormat="1" ht="15"/>
    <row r="86" ht="15.75" thickBot="1"/>
    <row r="87" spans="2:21" ht="15.75" thickBot="1">
      <c r="B87" s="221" t="s">
        <v>199</v>
      </c>
      <c r="D87" s="225" t="s">
        <v>52</v>
      </c>
      <c r="E87" s="226"/>
      <c r="F87" s="226"/>
      <c r="G87" s="227"/>
      <c r="O87" s="52"/>
      <c r="P87" s="52"/>
      <c r="R87" s="222" t="s">
        <v>269</v>
      </c>
      <c r="S87" s="223"/>
      <c r="T87" s="224"/>
      <c r="U87" s="127"/>
    </row>
    <row r="88" spans="1:20" ht="60.75" thickBot="1">
      <c r="A88" s="91" t="s">
        <v>54</v>
      </c>
      <c r="B88" s="92" t="s">
        <v>25</v>
      </c>
      <c r="C88" s="39" t="s">
        <v>51</v>
      </c>
      <c r="D88" s="93" t="s">
        <v>31</v>
      </c>
      <c r="E88" s="39" t="s">
        <v>47</v>
      </c>
      <c r="F88" s="39" t="s">
        <v>48</v>
      </c>
      <c r="G88" s="39" t="s">
        <v>49</v>
      </c>
      <c r="H88" s="40" t="s">
        <v>55</v>
      </c>
      <c r="I88" s="39" t="s">
        <v>50</v>
      </c>
      <c r="J88" s="39" t="s">
        <v>58</v>
      </c>
      <c r="K88" s="134" t="s">
        <v>56</v>
      </c>
      <c r="L88" s="39" t="s">
        <v>53</v>
      </c>
      <c r="M88" s="39" t="s">
        <v>60</v>
      </c>
      <c r="N88" s="39" t="s">
        <v>29</v>
      </c>
      <c r="O88" s="41" t="s">
        <v>255</v>
      </c>
      <c r="P88" s="41" t="s">
        <v>249</v>
      </c>
      <c r="Q88" s="41" t="s">
        <v>268</v>
      </c>
      <c r="R88" s="134" t="s">
        <v>271</v>
      </c>
      <c r="S88" s="134" t="s">
        <v>270</v>
      </c>
      <c r="T88" s="134" t="s">
        <v>272</v>
      </c>
    </row>
    <row r="89" spans="1:20" ht="15">
      <c r="A89" s="36">
        <v>41297</v>
      </c>
      <c r="B89" s="88" t="s">
        <v>215</v>
      </c>
      <c r="C89" s="89">
        <v>30</v>
      </c>
      <c r="D89" s="90" t="s">
        <v>213</v>
      </c>
      <c r="E89" s="43">
        <v>18</v>
      </c>
      <c r="F89" s="43">
        <v>0</v>
      </c>
      <c r="G89" s="43">
        <v>0</v>
      </c>
      <c r="H89" s="86">
        <f>SUM(E89:F89)</f>
        <v>18</v>
      </c>
      <c r="I89" s="86" t="str">
        <f>IF(AND(ISBLANK(E89),ISBLANK(F89),ISBLANK(G89)),"",IF(AND(E89&gt;=ROUNDUP(C89*0.4,0),E89/SUM(E89:F89)&gt;=0.6),"Yes","No"))</f>
        <v>Yes</v>
      </c>
      <c r="J89" s="87">
        <f>H89/C89</f>
        <v>0.6</v>
      </c>
      <c r="K89" s="87">
        <f>E89/(SUM(E89:F89))</f>
        <v>1</v>
      </c>
      <c r="L89" s="35" t="s">
        <v>11</v>
      </c>
      <c r="M89" s="46">
        <v>1</v>
      </c>
      <c r="N89" s="38" t="s">
        <v>9</v>
      </c>
      <c r="O89" s="131" t="s">
        <v>11</v>
      </c>
      <c r="P89" s="131" t="s">
        <v>11</v>
      </c>
      <c r="Q89" s="131" t="s">
        <v>11</v>
      </c>
      <c r="R89" s="133"/>
      <c r="S89" s="133"/>
      <c r="T89" s="133"/>
    </row>
    <row r="90" spans="1:20" ht="30">
      <c r="A90" s="36">
        <v>41297</v>
      </c>
      <c r="B90" s="36" t="s">
        <v>214</v>
      </c>
      <c r="C90" s="42">
        <v>30</v>
      </c>
      <c r="D90" s="47" t="s">
        <v>216</v>
      </c>
      <c r="E90" s="42">
        <v>24</v>
      </c>
      <c r="F90" s="42">
        <v>2</v>
      </c>
      <c r="G90" s="42">
        <v>0</v>
      </c>
      <c r="H90" s="86">
        <f aca="true" t="shared" si="5" ref="H90:H106">SUM(E90:F90)</f>
        <v>26</v>
      </c>
      <c r="I90" s="86" t="str">
        <f aca="true" t="shared" si="6" ref="I90:I106">IF(AND(ISBLANK(E90),ISBLANK(F90),ISBLANK(G90)),"",IF(AND(E90&gt;=ROUNDUP(C90*0.4,0),E90/SUM(E90:F90)&gt;=0.6),"Yes","No"))</f>
        <v>Yes</v>
      </c>
      <c r="J90" s="87">
        <f aca="true" t="shared" si="7" ref="J90:J106">H90/C90</f>
        <v>0.8666666666666667</v>
      </c>
      <c r="K90" s="87">
        <f aca="true" t="shared" si="8" ref="K90:K106">E90/(SUM(E90:F90))</f>
        <v>0.9230769230769231</v>
      </c>
      <c r="L90" s="35" t="s">
        <v>11</v>
      </c>
      <c r="M90" s="45">
        <v>1</v>
      </c>
      <c r="N90" s="38" t="s">
        <v>1</v>
      </c>
      <c r="O90" s="35" t="s">
        <v>11</v>
      </c>
      <c r="P90" s="131" t="s">
        <v>11</v>
      </c>
      <c r="Q90" s="131" t="s">
        <v>11</v>
      </c>
      <c r="R90" s="133"/>
      <c r="S90" s="133"/>
      <c r="T90" s="133"/>
    </row>
    <row r="91" spans="1:20" ht="30">
      <c r="A91" s="36">
        <v>41297</v>
      </c>
      <c r="B91" s="36" t="s">
        <v>217</v>
      </c>
      <c r="C91" s="42">
        <v>30</v>
      </c>
      <c r="D91" s="47" t="s">
        <v>240</v>
      </c>
      <c r="E91" s="42">
        <v>25</v>
      </c>
      <c r="F91" s="42">
        <v>0</v>
      </c>
      <c r="G91" s="42">
        <v>0</v>
      </c>
      <c r="H91" s="86">
        <f t="shared" si="5"/>
        <v>25</v>
      </c>
      <c r="I91" s="86" t="str">
        <f t="shared" si="6"/>
        <v>Yes</v>
      </c>
      <c r="J91" s="87">
        <f t="shared" si="7"/>
        <v>0.8333333333333334</v>
      </c>
      <c r="K91" s="87">
        <f t="shared" si="8"/>
        <v>1</v>
      </c>
      <c r="L91" s="35" t="s">
        <v>11</v>
      </c>
      <c r="M91" s="45">
        <v>1</v>
      </c>
      <c r="N91" s="38" t="s">
        <v>1</v>
      </c>
      <c r="O91" s="35" t="s">
        <v>11</v>
      </c>
      <c r="P91" s="131" t="s">
        <v>11</v>
      </c>
      <c r="Q91" s="131" t="s">
        <v>11</v>
      </c>
      <c r="R91" s="133"/>
      <c r="S91" s="133"/>
      <c r="T91" s="133"/>
    </row>
    <row r="92" spans="1:20" ht="30">
      <c r="A92" s="36">
        <v>41297</v>
      </c>
      <c r="B92" s="36" t="s">
        <v>218</v>
      </c>
      <c r="C92" s="42">
        <v>30</v>
      </c>
      <c r="D92" s="47" t="s">
        <v>239</v>
      </c>
      <c r="E92" s="42">
        <v>24</v>
      </c>
      <c r="F92" s="42">
        <v>0</v>
      </c>
      <c r="G92" s="42">
        <v>1</v>
      </c>
      <c r="H92" s="86">
        <f t="shared" si="5"/>
        <v>24</v>
      </c>
      <c r="I92" s="86" t="str">
        <f t="shared" si="6"/>
        <v>Yes</v>
      </c>
      <c r="J92" s="87">
        <f t="shared" si="7"/>
        <v>0.8</v>
      </c>
      <c r="K92" s="87">
        <f t="shared" si="8"/>
        <v>1</v>
      </c>
      <c r="L92" s="35" t="s">
        <v>11</v>
      </c>
      <c r="M92" s="45">
        <v>1</v>
      </c>
      <c r="N92" s="38" t="s">
        <v>1</v>
      </c>
      <c r="O92" s="35" t="s">
        <v>11</v>
      </c>
      <c r="P92" s="131" t="s">
        <v>11</v>
      </c>
      <c r="Q92" s="131" t="s">
        <v>11</v>
      </c>
      <c r="R92" s="133"/>
      <c r="S92" s="133"/>
      <c r="T92" s="133"/>
    </row>
    <row r="93" spans="1:20" ht="30">
      <c r="A93" s="36">
        <v>41297</v>
      </c>
      <c r="B93" s="36" t="s">
        <v>219</v>
      </c>
      <c r="C93" s="42">
        <v>30</v>
      </c>
      <c r="D93" s="47" t="s">
        <v>238</v>
      </c>
      <c r="E93" s="34">
        <v>25</v>
      </c>
      <c r="F93" s="34">
        <v>0</v>
      </c>
      <c r="G93" s="34">
        <v>0</v>
      </c>
      <c r="H93" s="86">
        <f t="shared" si="5"/>
        <v>25</v>
      </c>
      <c r="I93" s="86" t="str">
        <f t="shared" si="6"/>
        <v>Yes</v>
      </c>
      <c r="J93" s="87">
        <f t="shared" si="7"/>
        <v>0.8333333333333334</v>
      </c>
      <c r="K93" s="87">
        <f t="shared" si="8"/>
        <v>1</v>
      </c>
      <c r="L93" s="35" t="s">
        <v>11</v>
      </c>
      <c r="M93" s="45">
        <v>1</v>
      </c>
      <c r="N93" s="38" t="s">
        <v>1</v>
      </c>
      <c r="O93" s="35" t="s">
        <v>11</v>
      </c>
      <c r="P93" s="131" t="s">
        <v>11</v>
      </c>
      <c r="Q93" s="131" t="s">
        <v>11</v>
      </c>
      <c r="R93" s="133"/>
      <c r="S93" s="133"/>
      <c r="T93" s="133"/>
    </row>
    <row r="94" spans="1:20" ht="30">
      <c r="A94" s="36">
        <v>41297</v>
      </c>
      <c r="B94" s="36" t="s">
        <v>220</v>
      </c>
      <c r="C94" s="42">
        <v>30</v>
      </c>
      <c r="D94" s="47" t="s">
        <v>237</v>
      </c>
      <c r="E94" s="34">
        <v>25</v>
      </c>
      <c r="F94" s="34">
        <v>0</v>
      </c>
      <c r="G94" s="34">
        <v>0</v>
      </c>
      <c r="H94" s="86">
        <f t="shared" si="5"/>
        <v>25</v>
      </c>
      <c r="I94" s="86" t="str">
        <f t="shared" si="6"/>
        <v>Yes</v>
      </c>
      <c r="J94" s="87">
        <f t="shared" si="7"/>
        <v>0.8333333333333334</v>
      </c>
      <c r="K94" s="87">
        <f t="shared" si="8"/>
        <v>1</v>
      </c>
      <c r="L94" s="35" t="s">
        <v>11</v>
      </c>
      <c r="M94" s="45">
        <v>1</v>
      </c>
      <c r="N94" s="38" t="s">
        <v>1</v>
      </c>
      <c r="O94" s="35" t="s">
        <v>11</v>
      </c>
      <c r="P94" s="131" t="s">
        <v>11</v>
      </c>
      <c r="Q94" s="131" t="s">
        <v>11</v>
      </c>
      <c r="R94" s="133"/>
      <c r="S94" s="133"/>
      <c r="T94" s="133"/>
    </row>
    <row r="95" spans="1:20" ht="30">
      <c r="A95" s="36">
        <v>41297</v>
      </c>
      <c r="B95" s="36" t="s">
        <v>221</v>
      </c>
      <c r="C95" s="42">
        <v>30</v>
      </c>
      <c r="D95" s="47" t="s">
        <v>236</v>
      </c>
      <c r="E95" s="34">
        <v>24</v>
      </c>
      <c r="F95" s="34">
        <v>0</v>
      </c>
      <c r="G95" s="34">
        <v>1</v>
      </c>
      <c r="H95" s="86">
        <f t="shared" si="5"/>
        <v>24</v>
      </c>
      <c r="I95" s="86" t="str">
        <f t="shared" si="6"/>
        <v>Yes</v>
      </c>
      <c r="J95" s="87">
        <f t="shared" si="7"/>
        <v>0.8</v>
      </c>
      <c r="K95" s="87">
        <f t="shared" si="8"/>
        <v>1</v>
      </c>
      <c r="L95" s="35" t="s">
        <v>11</v>
      </c>
      <c r="M95" s="45">
        <v>1</v>
      </c>
      <c r="N95" s="38" t="s">
        <v>1</v>
      </c>
      <c r="O95" s="35" t="s">
        <v>11</v>
      </c>
      <c r="P95" s="131" t="s">
        <v>11</v>
      </c>
      <c r="Q95" s="131" t="s">
        <v>11</v>
      </c>
      <c r="R95" s="133"/>
      <c r="S95" s="133"/>
      <c r="T95" s="133"/>
    </row>
    <row r="96" spans="1:20" ht="30">
      <c r="A96" s="36">
        <v>41297</v>
      </c>
      <c r="B96" s="36" t="s">
        <v>222</v>
      </c>
      <c r="C96" s="42">
        <v>30</v>
      </c>
      <c r="D96" s="47" t="s">
        <v>235</v>
      </c>
      <c r="E96" s="34">
        <v>25</v>
      </c>
      <c r="F96" s="34">
        <v>0</v>
      </c>
      <c r="G96" s="34">
        <v>0</v>
      </c>
      <c r="H96" s="86">
        <f t="shared" si="5"/>
        <v>25</v>
      </c>
      <c r="I96" s="86" t="str">
        <f t="shared" si="6"/>
        <v>Yes</v>
      </c>
      <c r="J96" s="87">
        <f t="shared" si="7"/>
        <v>0.8333333333333334</v>
      </c>
      <c r="K96" s="87">
        <f t="shared" si="8"/>
        <v>1</v>
      </c>
      <c r="L96" s="35" t="s">
        <v>11</v>
      </c>
      <c r="M96" s="45">
        <v>1</v>
      </c>
      <c r="N96" s="38" t="s">
        <v>1</v>
      </c>
      <c r="O96" s="35" t="s">
        <v>11</v>
      </c>
      <c r="P96" s="131" t="s">
        <v>11</v>
      </c>
      <c r="Q96" s="131" t="s">
        <v>11</v>
      </c>
      <c r="R96" s="133"/>
      <c r="S96" s="133"/>
      <c r="T96" s="133"/>
    </row>
    <row r="97" spans="1:20" ht="30">
      <c r="A97" s="36">
        <v>41297</v>
      </c>
      <c r="B97" s="36" t="s">
        <v>223</v>
      </c>
      <c r="C97" s="42">
        <v>30</v>
      </c>
      <c r="D97" s="47" t="s">
        <v>234</v>
      </c>
      <c r="E97" s="68">
        <v>24</v>
      </c>
      <c r="F97" s="68">
        <v>0</v>
      </c>
      <c r="G97" s="68">
        <v>1</v>
      </c>
      <c r="H97" s="86">
        <f t="shared" si="5"/>
        <v>24</v>
      </c>
      <c r="I97" s="86" t="str">
        <f t="shared" si="6"/>
        <v>Yes</v>
      </c>
      <c r="J97" s="87">
        <f t="shared" si="7"/>
        <v>0.8</v>
      </c>
      <c r="K97" s="87">
        <f t="shared" si="8"/>
        <v>1</v>
      </c>
      <c r="L97" s="35" t="s">
        <v>11</v>
      </c>
      <c r="M97" s="45">
        <v>1</v>
      </c>
      <c r="N97" s="38" t="s">
        <v>1</v>
      </c>
      <c r="O97" s="35" t="s">
        <v>11</v>
      </c>
      <c r="P97" s="131" t="s">
        <v>11</v>
      </c>
      <c r="Q97" s="131" t="s">
        <v>11</v>
      </c>
      <c r="R97" s="133"/>
      <c r="S97" s="133"/>
      <c r="T97" s="133"/>
    </row>
    <row r="98" spans="1:20" ht="30">
      <c r="A98" s="36">
        <v>41297</v>
      </c>
      <c r="B98" s="36" t="s">
        <v>224</v>
      </c>
      <c r="C98" s="42">
        <v>30</v>
      </c>
      <c r="D98" s="47" t="s">
        <v>233</v>
      </c>
      <c r="E98" s="34">
        <v>25</v>
      </c>
      <c r="F98" s="34">
        <v>0</v>
      </c>
      <c r="G98" s="34">
        <v>0</v>
      </c>
      <c r="H98" s="86">
        <f t="shared" si="5"/>
        <v>25</v>
      </c>
      <c r="I98" s="86" t="str">
        <f t="shared" si="6"/>
        <v>Yes</v>
      </c>
      <c r="J98" s="87">
        <f t="shared" si="7"/>
        <v>0.8333333333333334</v>
      </c>
      <c r="K98" s="87">
        <f t="shared" si="8"/>
        <v>1</v>
      </c>
      <c r="L98" s="35" t="s">
        <v>11</v>
      </c>
      <c r="M98" s="45">
        <v>1</v>
      </c>
      <c r="N98" s="38" t="s">
        <v>1</v>
      </c>
      <c r="O98" s="35" t="s">
        <v>11</v>
      </c>
      <c r="P98" s="131" t="s">
        <v>11</v>
      </c>
      <c r="Q98" s="131" t="s">
        <v>11</v>
      </c>
      <c r="R98" s="133"/>
      <c r="S98" s="133"/>
      <c r="T98" s="133"/>
    </row>
    <row r="99" spans="1:20" ht="30">
      <c r="A99" s="36">
        <v>41297</v>
      </c>
      <c r="B99" s="36" t="s">
        <v>225</v>
      </c>
      <c r="C99" s="42">
        <v>30</v>
      </c>
      <c r="D99" s="47" t="s">
        <v>232</v>
      </c>
      <c r="E99" s="68">
        <v>25</v>
      </c>
      <c r="F99" s="68">
        <v>0</v>
      </c>
      <c r="G99" s="68">
        <v>0</v>
      </c>
      <c r="H99" s="86">
        <f t="shared" si="5"/>
        <v>25</v>
      </c>
      <c r="I99" s="86" t="str">
        <f t="shared" si="6"/>
        <v>Yes</v>
      </c>
      <c r="J99" s="87">
        <f t="shared" si="7"/>
        <v>0.8333333333333334</v>
      </c>
      <c r="K99" s="87">
        <f t="shared" si="8"/>
        <v>1</v>
      </c>
      <c r="L99" s="35" t="s">
        <v>11</v>
      </c>
      <c r="M99" s="45">
        <v>1</v>
      </c>
      <c r="N99" s="38" t="s">
        <v>1</v>
      </c>
      <c r="O99" s="35" t="s">
        <v>11</v>
      </c>
      <c r="P99" s="131" t="s">
        <v>11</v>
      </c>
      <c r="Q99" s="131" t="s">
        <v>11</v>
      </c>
      <c r="R99" s="133"/>
      <c r="S99" s="133"/>
      <c r="T99" s="133"/>
    </row>
    <row r="100" spans="1:20" ht="30">
      <c r="A100" s="36">
        <v>41297</v>
      </c>
      <c r="B100" s="36" t="s">
        <v>226</v>
      </c>
      <c r="C100" s="42">
        <v>30</v>
      </c>
      <c r="D100" s="47" t="s">
        <v>231</v>
      </c>
      <c r="E100" s="34">
        <v>24</v>
      </c>
      <c r="F100" s="34">
        <v>0</v>
      </c>
      <c r="G100" s="34">
        <v>1</v>
      </c>
      <c r="H100" s="86">
        <f t="shared" si="5"/>
        <v>24</v>
      </c>
      <c r="I100" s="86" t="str">
        <f t="shared" si="6"/>
        <v>Yes</v>
      </c>
      <c r="J100" s="87">
        <f t="shared" si="7"/>
        <v>0.8</v>
      </c>
      <c r="K100" s="87">
        <f t="shared" si="8"/>
        <v>1</v>
      </c>
      <c r="L100" s="35" t="s">
        <v>11</v>
      </c>
      <c r="M100" s="45">
        <v>1</v>
      </c>
      <c r="N100" s="38" t="s">
        <v>1</v>
      </c>
      <c r="O100" s="35" t="s">
        <v>11</v>
      </c>
      <c r="P100" s="131" t="s">
        <v>11</v>
      </c>
      <c r="Q100" s="131" t="s">
        <v>11</v>
      </c>
      <c r="R100" s="133"/>
      <c r="S100" s="133"/>
      <c r="T100" s="133"/>
    </row>
    <row r="101" spans="1:20" ht="45">
      <c r="A101" s="36">
        <v>41297</v>
      </c>
      <c r="B101" s="36" t="s">
        <v>198</v>
      </c>
      <c r="C101" s="42">
        <v>30</v>
      </c>
      <c r="D101" s="47" t="s">
        <v>230</v>
      </c>
      <c r="E101" s="34">
        <v>16</v>
      </c>
      <c r="F101" s="34">
        <v>0</v>
      </c>
      <c r="G101" s="34">
        <v>0</v>
      </c>
      <c r="H101" s="86">
        <f t="shared" si="5"/>
        <v>16</v>
      </c>
      <c r="I101" s="86" t="str">
        <f t="shared" si="6"/>
        <v>Yes</v>
      </c>
      <c r="J101" s="87">
        <f t="shared" si="7"/>
        <v>0.5333333333333333</v>
      </c>
      <c r="K101" s="87">
        <f t="shared" si="8"/>
        <v>1</v>
      </c>
      <c r="L101" s="35" t="s">
        <v>11</v>
      </c>
      <c r="M101" s="45">
        <v>2</v>
      </c>
      <c r="N101" s="38" t="s">
        <v>1</v>
      </c>
      <c r="O101" s="35" t="s">
        <v>11</v>
      </c>
      <c r="P101" s="35" t="s">
        <v>251</v>
      </c>
      <c r="Q101" s="35" t="s">
        <v>251</v>
      </c>
      <c r="R101" s="133" t="s">
        <v>273</v>
      </c>
      <c r="S101" s="133" t="s">
        <v>68</v>
      </c>
      <c r="T101" s="133" t="s">
        <v>57</v>
      </c>
    </row>
    <row r="102" spans="1:20" ht="45">
      <c r="A102" s="36">
        <v>41297</v>
      </c>
      <c r="B102" s="36" t="s">
        <v>197</v>
      </c>
      <c r="C102" s="42">
        <v>30</v>
      </c>
      <c r="D102" s="47" t="s">
        <v>230</v>
      </c>
      <c r="E102" s="34">
        <v>16</v>
      </c>
      <c r="F102" s="34">
        <v>0</v>
      </c>
      <c r="G102" s="34">
        <v>0</v>
      </c>
      <c r="H102" s="86">
        <f t="shared" si="5"/>
        <v>16</v>
      </c>
      <c r="I102" s="86" t="str">
        <f t="shared" si="6"/>
        <v>Yes</v>
      </c>
      <c r="J102" s="87">
        <f t="shared" si="7"/>
        <v>0.5333333333333333</v>
      </c>
      <c r="K102" s="87">
        <f t="shared" si="8"/>
        <v>1</v>
      </c>
      <c r="L102" s="35" t="s">
        <v>11</v>
      </c>
      <c r="M102" s="45">
        <v>2</v>
      </c>
      <c r="N102" s="38" t="s">
        <v>1</v>
      </c>
      <c r="O102" s="35" t="s">
        <v>11</v>
      </c>
      <c r="P102" s="35" t="s">
        <v>251</v>
      </c>
      <c r="Q102" s="35" t="s">
        <v>251</v>
      </c>
      <c r="R102" s="133" t="s">
        <v>273</v>
      </c>
      <c r="S102" s="133" t="s">
        <v>68</v>
      </c>
      <c r="T102" s="133" t="s">
        <v>57</v>
      </c>
    </row>
    <row r="103" spans="1:20" ht="30">
      <c r="A103" s="36">
        <v>41297</v>
      </c>
      <c r="B103" s="36" t="s">
        <v>227</v>
      </c>
      <c r="C103" s="42">
        <v>30</v>
      </c>
      <c r="D103" s="47" t="s">
        <v>229</v>
      </c>
      <c r="E103" s="34">
        <v>17</v>
      </c>
      <c r="F103" s="34">
        <v>0</v>
      </c>
      <c r="G103" s="34">
        <v>1</v>
      </c>
      <c r="H103" s="86">
        <f t="shared" si="5"/>
        <v>17</v>
      </c>
      <c r="I103" s="86" t="str">
        <f t="shared" si="6"/>
        <v>Yes</v>
      </c>
      <c r="J103" s="87">
        <f t="shared" si="7"/>
        <v>0.5666666666666667</v>
      </c>
      <c r="K103" s="87">
        <f t="shared" si="8"/>
        <v>1</v>
      </c>
      <c r="L103" s="35" t="s">
        <v>11</v>
      </c>
      <c r="M103" s="45">
        <v>2</v>
      </c>
      <c r="N103" s="38" t="s">
        <v>1</v>
      </c>
      <c r="O103" s="35" t="s">
        <v>11</v>
      </c>
      <c r="P103" s="35" t="s">
        <v>251</v>
      </c>
      <c r="Q103" s="35" t="s">
        <v>251</v>
      </c>
      <c r="R103" s="133" t="s">
        <v>273</v>
      </c>
      <c r="S103" s="133" t="s">
        <v>273</v>
      </c>
      <c r="T103" s="133"/>
    </row>
    <row r="104" spans="1:20" ht="30">
      <c r="A104" s="36">
        <v>41297</v>
      </c>
      <c r="B104" s="36" t="s">
        <v>228</v>
      </c>
      <c r="C104" s="42">
        <v>30</v>
      </c>
      <c r="D104" s="47" t="s">
        <v>229</v>
      </c>
      <c r="E104" s="34">
        <v>17</v>
      </c>
      <c r="F104" s="34">
        <v>0</v>
      </c>
      <c r="G104" s="34">
        <v>1</v>
      </c>
      <c r="H104" s="86">
        <f t="shared" si="5"/>
        <v>17</v>
      </c>
      <c r="I104" s="86" t="str">
        <f t="shared" si="6"/>
        <v>Yes</v>
      </c>
      <c r="J104" s="87">
        <f t="shared" si="7"/>
        <v>0.5666666666666667</v>
      </c>
      <c r="K104" s="87">
        <f t="shared" si="8"/>
        <v>1</v>
      </c>
      <c r="L104" s="35" t="s">
        <v>11</v>
      </c>
      <c r="M104" s="45">
        <v>2</v>
      </c>
      <c r="N104" s="38" t="s">
        <v>1</v>
      </c>
      <c r="O104" s="35" t="s">
        <v>11</v>
      </c>
      <c r="P104" s="35" t="s">
        <v>251</v>
      </c>
      <c r="Q104" s="35" t="s">
        <v>251</v>
      </c>
      <c r="R104" s="133" t="s">
        <v>273</v>
      </c>
      <c r="S104" s="133" t="s">
        <v>273</v>
      </c>
      <c r="T104" s="133"/>
    </row>
    <row r="105" spans="1:20" ht="30">
      <c r="A105" s="36">
        <v>41325</v>
      </c>
      <c r="B105" s="36" t="s">
        <v>257</v>
      </c>
      <c r="C105" s="42">
        <v>30</v>
      </c>
      <c r="D105" s="47" t="s">
        <v>260</v>
      </c>
      <c r="E105" s="34">
        <v>20</v>
      </c>
      <c r="F105" s="34">
        <v>0</v>
      </c>
      <c r="G105" s="34">
        <v>1</v>
      </c>
      <c r="H105" s="86">
        <f t="shared" si="5"/>
        <v>20</v>
      </c>
      <c r="I105" s="86" t="str">
        <f t="shared" si="6"/>
        <v>Yes</v>
      </c>
      <c r="J105" s="87">
        <f t="shared" si="7"/>
        <v>0.6666666666666666</v>
      </c>
      <c r="K105" s="87">
        <f t="shared" si="8"/>
        <v>1</v>
      </c>
      <c r="L105" s="35" t="s">
        <v>11</v>
      </c>
      <c r="M105" s="45">
        <v>3</v>
      </c>
      <c r="N105" s="38" t="s">
        <v>1</v>
      </c>
      <c r="O105" s="35" t="s">
        <v>11</v>
      </c>
      <c r="P105" s="131" t="s">
        <v>11</v>
      </c>
      <c r="Q105" s="131" t="s">
        <v>11</v>
      </c>
      <c r="R105" s="133" t="s">
        <v>273</v>
      </c>
      <c r="S105" s="133" t="s">
        <v>273</v>
      </c>
      <c r="T105" s="133"/>
    </row>
    <row r="106" spans="1:20" ht="30">
      <c r="A106" s="36">
        <v>41325</v>
      </c>
      <c r="B106" s="36" t="s">
        <v>258</v>
      </c>
      <c r="C106" s="42">
        <v>30</v>
      </c>
      <c r="D106" s="137" t="s">
        <v>278</v>
      </c>
      <c r="E106" s="70">
        <v>22</v>
      </c>
      <c r="F106" s="70">
        <v>0</v>
      </c>
      <c r="G106" s="70">
        <v>2</v>
      </c>
      <c r="H106" s="86">
        <f t="shared" si="5"/>
        <v>22</v>
      </c>
      <c r="I106" s="86" t="str">
        <f t="shared" si="6"/>
        <v>Yes</v>
      </c>
      <c r="J106" s="87">
        <f t="shared" si="7"/>
        <v>0.7333333333333333</v>
      </c>
      <c r="K106" s="87">
        <f t="shared" si="8"/>
        <v>1</v>
      </c>
      <c r="L106" s="35" t="s">
        <v>11</v>
      </c>
      <c r="M106" s="45">
        <v>3</v>
      </c>
      <c r="N106" s="38" t="s">
        <v>1</v>
      </c>
      <c r="O106" s="35" t="s">
        <v>11</v>
      </c>
      <c r="P106" s="131" t="s">
        <v>11</v>
      </c>
      <c r="Q106" s="131" t="s">
        <v>11</v>
      </c>
      <c r="R106" s="133" t="s">
        <v>273</v>
      </c>
      <c r="S106" s="133" t="s">
        <v>273</v>
      </c>
      <c r="T106" s="133" t="s">
        <v>57</v>
      </c>
    </row>
    <row r="107" spans="1:20" ht="60">
      <c r="A107" s="36">
        <v>41325</v>
      </c>
      <c r="B107" s="36" t="s">
        <v>259</v>
      </c>
      <c r="C107" s="42">
        <v>30</v>
      </c>
      <c r="D107" s="137" t="s">
        <v>279</v>
      </c>
      <c r="E107" s="132">
        <v>19</v>
      </c>
      <c r="F107" s="132">
        <v>4</v>
      </c>
      <c r="G107" s="132">
        <v>2</v>
      </c>
      <c r="H107" s="144">
        <f>SUM(E107:F107)</f>
        <v>23</v>
      </c>
      <c r="I107" s="144" t="str">
        <f>IF(AND(ISBLANK(E107),ISBLANK(F107),ISBLANK(G107)),"",IF(AND(E107&gt;=ROUNDUP(C107*0.4,0),E107/SUM(E107:F107)&gt;=0.6),"Yes","No"))</f>
        <v>Yes</v>
      </c>
      <c r="J107" s="145">
        <f>H107/C107</f>
        <v>0.7666666666666667</v>
      </c>
      <c r="K107" s="145">
        <f>E107/(SUM(E107:F107))</f>
        <v>0.8260869565217391</v>
      </c>
      <c r="L107" s="131" t="s">
        <v>11</v>
      </c>
      <c r="M107" s="135">
        <v>2</v>
      </c>
      <c r="N107" s="133" t="s">
        <v>2</v>
      </c>
      <c r="O107" s="131" t="s">
        <v>11</v>
      </c>
      <c r="P107" s="131" t="s">
        <v>251</v>
      </c>
      <c r="Q107" s="131" t="s">
        <v>251</v>
      </c>
      <c r="R107" s="133" t="s">
        <v>68</v>
      </c>
      <c r="S107" s="133" t="s">
        <v>273</v>
      </c>
      <c r="T107" s="133" t="s">
        <v>274</v>
      </c>
    </row>
    <row r="108" spans="1:20" ht="30">
      <c r="A108" s="36">
        <v>41353</v>
      </c>
      <c r="B108" s="36" t="s">
        <v>197</v>
      </c>
      <c r="C108" s="42">
        <v>30</v>
      </c>
      <c r="D108" s="137" t="s">
        <v>284</v>
      </c>
      <c r="E108" s="34">
        <v>24</v>
      </c>
      <c r="F108" s="34">
        <v>0</v>
      </c>
      <c r="G108" s="34">
        <v>0</v>
      </c>
      <c r="H108" s="144">
        <f>SUM(E108:G108)</f>
        <v>24</v>
      </c>
      <c r="I108" s="144" t="str">
        <f>IF(AND(ISBLANK(E108),ISBLANK(F108),ISBLANK(G108)),"",IF(AND(E108&gt;=ROUNDUP(C108*0.4,0),E108/SUM(E108:F108)&gt;=0.6),"Yes","No"))</f>
        <v>Yes</v>
      </c>
      <c r="J108" s="145">
        <f>H108/C108</f>
        <v>0.8</v>
      </c>
      <c r="K108" s="145">
        <f>E108/(SUM(E108:F108))</f>
        <v>1</v>
      </c>
      <c r="L108" s="131" t="s">
        <v>11</v>
      </c>
      <c r="M108" s="136">
        <v>1</v>
      </c>
      <c r="N108" s="133" t="s">
        <v>1</v>
      </c>
      <c r="O108" s="131" t="s">
        <v>11</v>
      </c>
      <c r="P108" s="131" t="s">
        <v>11</v>
      </c>
      <c r="Q108" s="131" t="s">
        <v>11</v>
      </c>
      <c r="R108" s="133"/>
      <c r="S108" s="133"/>
      <c r="T108" s="133"/>
    </row>
    <row r="109" spans="1:20" ht="30">
      <c r="A109" s="36">
        <v>41353</v>
      </c>
      <c r="B109" s="36" t="s">
        <v>198</v>
      </c>
      <c r="C109" s="42">
        <v>30</v>
      </c>
      <c r="D109" s="137" t="s">
        <v>285</v>
      </c>
      <c r="E109" s="34">
        <v>24</v>
      </c>
      <c r="F109" s="34">
        <v>0</v>
      </c>
      <c r="G109" s="34">
        <v>0</v>
      </c>
      <c r="H109" s="144">
        <f>SUM(E109:G109)</f>
        <v>24</v>
      </c>
      <c r="I109" s="144" t="str">
        <f>IF(AND(ISBLANK(E109),ISBLANK(F109),ISBLANK(G109)),"",IF(AND(E109&gt;=ROUNDUP(C109*0.4,0),E109/SUM(E109:F109)&gt;=0.6),"Yes","No"))</f>
        <v>Yes</v>
      </c>
      <c r="J109" s="145">
        <f>H109/C109</f>
        <v>0.8</v>
      </c>
      <c r="K109" s="145">
        <f>E109/(SUM(E109:F109))</f>
        <v>1</v>
      </c>
      <c r="L109" s="131" t="s">
        <v>11</v>
      </c>
      <c r="M109" s="136">
        <v>1</v>
      </c>
      <c r="N109" s="133" t="s">
        <v>1</v>
      </c>
      <c r="O109" s="131" t="s">
        <v>11</v>
      </c>
      <c r="P109" s="131" t="s">
        <v>11</v>
      </c>
      <c r="Q109" s="131" t="s">
        <v>11</v>
      </c>
      <c r="R109" s="133"/>
      <c r="S109" s="133"/>
      <c r="T109" s="133"/>
    </row>
    <row r="110" spans="1:20" ht="30">
      <c r="A110" s="36">
        <v>41380</v>
      </c>
      <c r="B110" s="36" t="s">
        <v>287</v>
      </c>
      <c r="C110" s="42">
        <v>30</v>
      </c>
      <c r="D110" s="47" t="s">
        <v>287</v>
      </c>
      <c r="E110" s="34">
        <v>21</v>
      </c>
      <c r="F110" s="34">
        <v>0</v>
      </c>
      <c r="G110" s="34">
        <v>0</v>
      </c>
      <c r="H110" s="144">
        <f aca="true" t="shared" si="9" ref="H110:H125">SUM(E110:G110)</f>
        <v>21</v>
      </c>
      <c r="I110" s="144" t="str">
        <f aca="true" t="shared" si="10" ref="I110:I125">IF(AND(ISBLANK(E110),ISBLANK(F110),ISBLANK(G110)),"",IF(AND(E110&gt;=ROUNDUP(C110*0.4,0),E110/SUM(E110:F110)&gt;=0.6),"Yes","No"))</f>
        <v>Yes</v>
      </c>
      <c r="J110" s="145">
        <f aca="true" t="shared" si="11" ref="J110:J125">H110/C110</f>
        <v>0.7</v>
      </c>
      <c r="K110" s="145">
        <f aca="true" t="shared" si="12" ref="K110:K125">E110/(SUM(E110:F110))</f>
        <v>1</v>
      </c>
      <c r="L110" s="131" t="s">
        <v>11</v>
      </c>
      <c r="M110" s="136">
        <v>3</v>
      </c>
      <c r="N110" s="133" t="s">
        <v>3</v>
      </c>
      <c r="O110" s="131" t="s">
        <v>251</v>
      </c>
      <c r="P110" s="131" t="s">
        <v>11</v>
      </c>
      <c r="Q110" s="131" t="s">
        <v>11</v>
      </c>
      <c r="R110" s="133"/>
      <c r="S110" s="133"/>
      <c r="T110" s="133"/>
    </row>
    <row r="111" spans="1:20" ht="45">
      <c r="A111" s="36">
        <v>41380</v>
      </c>
      <c r="B111" s="36" t="s">
        <v>298</v>
      </c>
      <c r="C111" s="42">
        <v>30</v>
      </c>
      <c r="D111" s="47" t="s">
        <v>288</v>
      </c>
      <c r="E111" s="34">
        <v>19</v>
      </c>
      <c r="F111" s="34">
        <v>0</v>
      </c>
      <c r="G111" s="34">
        <v>1</v>
      </c>
      <c r="H111" s="144">
        <f t="shared" si="9"/>
        <v>20</v>
      </c>
      <c r="I111" s="144" t="str">
        <f t="shared" si="10"/>
        <v>Yes</v>
      </c>
      <c r="J111" s="145">
        <f t="shared" si="11"/>
        <v>0.6666666666666666</v>
      </c>
      <c r="K111" s="145">
        <f t="shared" si="12"/>
        <v>1</v>
      </c>
      <c r="L111" s="131" t="s">
        <v>11</v>
      </c>
      <c r="M111" s="136">
        <v>2</v>
      </c>
      <c r="N111" s="133" t="s">
        <v>1</v>
      </c>
      <c r="O111" s="131" t="s">
        <v>251</v>
      </c>
      <c r="P111" s="131" t="s">
        <v>251</v>
      </c>
      <c r="Q111" s="131" t="s">
        <v>251</v>
      </c>
      <c r="R111" s="133" t="s">
        <v>273</v>
      </c>
      <c r="S111" s="133" t="s">
        <v>68</v>
      </c>
      <c r="T111" s="133" t="s">
        <v>71</v>
      </c>
    </row>
    <row r="112" spans="1:20" s="127" customFormat="1" ht="60">
      <c r="A112" s="36">
        <v>41380</v>
      </c>
      <c r="B112" s="36" t="s">
        <v>299</v>
      </c>
      <c r="C112" s="42">
        <v>30</v>
      </c>
      <c r="D112" s="47" t="s">
        <v>289</v>
      </c>
      <c r="E112" s="68">
        <v>21</v>
      </c>
      <c r="F112" s="68">
        <v>1</v>
      </c>
      <c r="G112" s="68">
        <v>0</v>
      </c>
      <c r="H112" s="144">
        <f t="shared" si="9"/>
        <v>22</v>
      </c>
      <c r="I112" s="144" t="str">
        <f t="shared" si="10"/>
        <v>Yes</v>
      </c>
      <c r="J112" s="145">
        <f t="shared" si="11"/>
        <v>0.7333333333333333</v>
      </c>
      <c r="K112" s="145">
        <f t="shared" si="12"/>
        <v>0.9545454545454546</v>
      </c>
      <c r="L112" s="131" t="s">
        <v>11</v>
      </c>
      <c r="M112" s="136">
        <v>1</v>
      </c>
      <c r="N112" s="133" t="s">
        <v>2</v>
      </c>
      <c r="O112" s="131" t="s">
        <v>11</v>
      </c>
      <c r="P112" s="131" t="s">
        <v>11</v>
      </c>
      <c r="Q112" s="131" t="s">
        <v>11</v>
      </c>
      <c r="R112" s="133" t="s">
        <v>273</v>
      </c>
      <c r="S112" s="133" t="s">
        <v>68</v>
      </c>
      <c r="T112" s="133" t="s">
        <v>68</v>
      </c>
    </row>
    <row r="113" spans="1:20" s="127" customFormat="1" ht="30">
      <c r="A113" s="36">
        <v>41380</v>
      </c>
      <c r="B113" s="36" t="s">
        <v>290</v>
      </c>
      <c r="C113" s="42">
        <v>30</v>
      </c>
      <c r="D113" s="47" t="s">
        <v>290</v>
      </c>
      <c r="E113" s="68">
        <v>21</v>
      </c>
      <c r="F113" s="68">
        <v>1</v>
      </c>
      <c r="G113" s="68">
        <v>1</v>
      </c>
      <c r="H113" s="144">
        <f t="shared" si="9"/>
        <v>23</v>
      </c>
      <c r="I113" s="144" t="str">
        <f t="shared" si="10"/>
        <v>Yes</v>
      </c>
      <c r="J113" s="145">
        <f t="shared" si="11"/>
        <v>0.7666666666666667</v>
      </c>
      <c r="K113" s="145">
        <f t="shared" si="12"/>
        <v>0.9545454545454546</v>
      </c>
      <c r="L113" s="131" t="s">
        <v>11</v>
      </c>
      <c r="M113" s="136">
        <v>2</v>
      </c>
      <c r="N113" s="133" t="s">
        <v>1</v>
      </c>
      <c r="O113" s="131" t="s">
        <v>11</v>
      </c>
      <c r="P113" s="131" t="s">
        <v>11</v>
      </c>
      <c r="Q113" s="131" t="s">
        <v>11</v>
      </c>
      <c r="R113" s="133"/>
      <c r="S113" s="133"/>
      <c r="T113" s="133"/>
    </row>
    <row r="114" spans="1:20" s="127" customFormat="1" ht="45">
      <c r="A114" s="36">
        <v>41380</v>
      </c>
      <c r="B114" s="36" t="s">
        <v>197</v>
      </c>
      <c r="C114" s="42">
        <v>30</v>
      </c>
      <c r="D114" s="47" t="s">
        <v>308</v>
      </c>
      <c r="E114" s="68">
        <v>21</v>
      </c>
      <c r="F114" s="68">
        <v>1</v>
      </c>
      <c r="G114" s="68">
        <v>1</v>
      </c>
      <c r="H114" s="144">
        <f t="shared" si="9"/>
        <v>23</v>
      </c>
      <c r="I114" s="144" t="str">
        <f t="shared" si="10"/>
        <v>Yes</v>
      </c>
      <c r="J114" s="145">
        <f t="shared" si="11"/>
        <v>0.7666666666666667</v>
      </c>
      <c r="K114" s="145">
        <f t="shared" si="12"/>
        <v>0.9545454545454546</v>
      </c>
      <c r="L114" s="131" t="s">
        <v>11</v>
      </c>
      <c r="M114" s="136">
        <v>2</v>
      </c>
      <c r="N114" s="133" t="s">
        <v>1</v>
      </c>
      <c r="O114" s="131" t="s">
        <v>11</v>
      </c>
      <c r="P114" s="131" t="s">
        <v>251</v>
      </c>
      <c r="Q114" s="131" t="s">
        <v>251</v>
      </c>
      <c r="R114" s="133" t="s">
        <v>273</v>
      </c>
      <c r="S114" s="133" t="s">
        <v>68</v>
      </c>
      <c r="T114" s="133" t="s">
        <v>57</v>
      </c>
    </row>
    <row r="115" spans="1:20" s="127" customFormat="1" ht="45">
      <c r="A115" s="36">
        <v>41380</v>
      </c>
      <c r="B115" s="36" t="s">
        <v>198</v>
      </c>
      <c r="C115" s="42">
        <v>30</v>
      </c>
      <c r="D115" s="47" t="s">
        <v>307</v>
      </c>
      <c r="E115" s="68">
        <v>21</v>
      </c>
      <c r="F115" s="68">
        <v>1</v>
      </c>
      <c r="G115" s="68">
        <v>1</v>
      </c>
      <c r="H115" s="144">
        <f>SUM(E115:G115)</f>
        <v>23</v>
      </c>
      <c r="I115" s="144" t="str">
        <f>IF(AND(ISBLANK(E115),ISBLANK(F115),ISBLANK(G115)),"",IF(AND(E115&gt;=ROUNDUP(C115*0.4,0),E115/SUM(E115:F115)&gt;=0.6),"Yes","No"))</f>
        <v>Yes</v>
      </c>
      <c r="J115" s="145">
        <f>H115/C115</f>
        <v>0.7666666666666667</v>
      </c>
      <c r="K115" s="145">
        <f>E115/(SUM(E115:F115))</f>
        <v>0.9545454545454546</v>
      </c>
      <c r="L115" s="131" t="s">
        <v>11</v>
      </c>
      <c r="M115" s="136">
        <v>2</v>
      </c>
      <c r="N115" s="133" t="s">
        <v>1</v>
      </c>
      <c r="O115" s="131" t="s">
        <v>11</v>
      </c>
      <c r="P115" s="131" t="s">
        <v>251</v>
      </c>
      <c r="Q115" s="131" t="s">
        <v>251</v>
      </c>
      <c r="R115" s="133" t="s">
        <v>273</v>
      </c>
      <c r="S115" s="133" t="s">
        <v>68</v>
      </c>
      <c r="T115" s="133" t="s">
        <v>57</v>
      </c>
    </row>
    <row r="116" spans="1:20" s="127" customFormat="1" ht="45">
      <c r="A116" s="36">
        <v>41380</v>
      </c>
      <c r="B116" s="36" t="s">
        <v>306</v>
      </c>
      <c r="C116" s="42">
        <v>30</v>
      </c>
      <c r="D116" s="47" t="s">
        <v>291</v>
      </c>
      <c r="E116" s="68">
        <v>23</v>
      </c>
      <c r="F116" s="68">
        <v>0</v>
      </c>
      <c r="G116" s="68">
        <v>0</v>
      </c>
      <c r="H116" s="144">
        <f t="shared" si="9"/>
        <v>23</v>
      </c>
      <c r="I116" s="144" t="str">
        <f t="shared" si="10"/>
        <v>Yes</v>
      </c>
      <c r="J116" s="145">
        <f t="shared" si="11"/>
        <v>0.7666666666666667</v>
      </c>
      <c r="K116" s="145">
        <f t="shared" si="12"/>
        <v>1</v>
      </c>
      <c r="L116" s="131" t="s">
        <v>11</v>
      </c>
      <c r="M116" s="136">
        <v>1</v>
      </c>
      <c r="N116" s="133" t="s">
        <v>1</v>
      </c>
      <c r="O116" s="131" t="s">
        <v>11</v>
      </c>
      <c r="P116" s="131" t="s">
        <v>251</v>
      </c>
      <c r="Q116" s="131" t="s">
        <v>251</v>
      </c>
      <c r="R116" s="133" t="s">
        <v>273</v>
      </c>
      <c r="S116" s="133" t="s">
        <v>68</v>
      </c>
      <c r="T116" s="133" t="s">
        <v>57</v>
      </c>
    </row>
    <row r="117" spans="1:20" s="127" customFormat="1" ht="30">
      <c r="A117" s="36">
        <v>41380</v>
      </c>
      <c r="B117" s="36" t="s">
        <v>300</v>
      </c>
      <c r="C117" s="42">
        <v>30</v>
      </c>
      <c r="D117" s="47" t="s">
        <v>292</v>
      </c>
      <c r="E117" s="68">
        <v>21</v>
      </c>
      <c r="F117" s="68">
        <v>0</v>
      </c>
      <c r="G117" s="68">
        <v>0</v>
      </c>
      <c r="H117" s="144">
        <f t="shared" si="9"/>
        <v>21</v>
      </c>
      <c r="I117" s="144" t="str">
        <f t="shared" si="10"/>
        <v>Yes</v>
      </c>
      <c r="J117" s="145">
        <f t="shared" si="11"/>
        <v>0.7</v>
      </c>
      <c r="K117" s="145">
        <f t="shared" si="12"/>
        <v>1</v>
      </c>
      <c r="L117" s="131" t="s">
        <v>11</v>
      </c>
      <c r="M117" s="136">
        <v>1</v>
      </c>
      <c r="N117" s="133" t="s">
        <v>1</v>
      </c>
      <c r="O117" s="131" t="s">
        <v>11</v>
      </c>
      <c r="P117" s="131" t="s">
        <v>251</v>
      </c>
      <c r="Q117" s="131" t="s">
        <v>251</v>
      </c>
      <c r="R117" s="133" t="s">
        <v>273</v>
      </c>
      <c r="S117" s="133" t="s">
        <v>273</v>
      </c>
      <c r="T117" s="133"/>
    </row>
    <row r="118" spans="1:20" ht="30">
      <c r="A118" s="36">
        <v>41380</v>
      </c>
      <c r="B118" s="36" t="s">
        <v>301</v>
      </c>
      <c r="C118" s="42">
        <v>30</v>
      </c>
      <c r="D118" s="47" t="s">
        <v>293</v>
      </c>
      <c r="E118" s="34">
        <v>19</v>
      </c>
      <c r="F118" s="34">
        <v>0</v>
      </c>
      <c r="G118" s="34">
        <v>0</v>
      </c>
      <c r="H118" s="144">
        <f t="shared" si="9"/>
        <v>19</v>
      </c>
      <c r="I118" s="144" t="str">
        <f t="shared" si="10"/>
        <v>Yes</v>
      </c>
      <c r="J118" s="145">
        <f t="shared" si="11"/>
        <v>0.6333333333333333</v>
      </c>
      <c r="K118" s="145">
        <f t="shared" si="12"/>
        <v>1</v>
      </c>
      <c r="L118" s="131" t="s">
        <v>11</v>
      </c>
      <c r="M118" s="136">
        <v>1</v>
      </c>
      <c r="N118" s="133" t="s">
        <v>1</v>
      </c>
      <c r="O118" s="131" t="s">
        <v>11</v>
      </c>
      <c r="P118" s="131" t="s">
        <v>251</v>
      </c>
      <c r="Q118" s="131" t="s">
        <v>251</v>
      </c>
      <c r="R118" s="133" t="s">
        <v>273</v>
      </c>
      <c r="S118" s="133" t="s">
        <v>273</v>
      </c>
      <c r="T118" s="133"/>
    </row>
    <row r="119" spans="1:20" ht="30">
      <c r="A119" s="36">
        <v>41380</v>
      </c>
      <c r="B119" s="36" t="s">
        <v>302</v>
      </c>
      <c r="C119" s="42">
        <v>30</v>
      </c>
      <c r="D119" s="47" t="s">
        <v>294</v>
      </c>
      <c r="E119" s="34">
        <v>17</v>
      </c>
      <c r="F119" s="34">
        <v>0</v>
      </c>
      <c r="G119" s="34">
        <v>0</v>
      </c>
      <c r="H119" s="144">
        <f t="shared" si="9"/>
        <v>17</v>
      </c>
      <c r="I119" s="144" t="str">
        <f t="shared" si="10"/>
        <v>Yes</v>
      </c>
      <c r="J119" s="145">
        <f t="shared" si="11"/>
        <v>0.5666666666666667</v>
      </c>
      <c r="K119" s="145">
        <f t="shared" si="12"/>
        <v>1</v>
      </c>
      <c r="L119" s="131" t="s">
        <v>11</v>
      </c>
      <c r="M119" s="136">
        <v>1</v>
      </c>
      <c r="N119" s="133" t="s">
        <v>1</v>
      </c>
      <c r="O119" s="131" t="s">
        <v>11</v>
      </c>
      <c r="P119" s="131" t="s">
        <v>251</v>
      </c>
      <c r="Q119" s="131" t="s">
        <v>251</v>
      </c>
      <c r="R119" s="133" t="s">
        <v>273</v>
      </c>
      <c r="S119" s="133" t="s">
        <v>273</v>
      </c>
      <c r="T119" s="133"/>
    </row>
    <row r="120" spans="1:20" ht="30">
      <c r="A120" s="36">
        <v>41380</v>
      </c>
      <c r="B120" s="36" t="s">
        <v>295</v>
      </c>
      <c r="C120" s="42">
        <v>30</v>
      </c>
      <c r="D120" s="47" t="s">
        <v>295</v>
      </c>
      <c r="E120" s="34">
        <v>18</v>
      </c>
      <c r="F120" s="34">
        <v>0</v>
      </c>
      <c r="G120" s="34">
        <v>0</v>
      </c>
      <c r="H120" s="144">
        <f t="shared" si="9"/>
        <v>18</v>
      </c>
      <c r="I120" s="144" t="str">
        <f t="shared" si="10"/>
        <v>Yes</v>
      </c>
      <c r="J120" s="145">
        <f t="shared" si="11"/>
        <v>0.6</v>
      </c>
      <c r="K120" s="145">
        <f t="shared" si="12"/>
        <v>1</v>
      </c>
      <c r="L120" s="131" t="s">
        <v>11</v>
      </c>
      <c r="M120" s="136">
        <v>1</v>
      </c>
      <c r="N120" s="133" t="s">
        <v>1</v>
      </c>
      <c r="O120" s="131" t="s">
        <v>11</v>
      </c>
      <c r="P120" s="131" t="s">
        <v>11</v>
      </c>
      <c r="Q120" s="131" t="s">
        <v>11</v>
      </c>
      <c r="R120" s="133"/>
      <c r="S120" s="133"/>
      <c r="T120" s="133"/>
    </row>
    <row r="121" spans="1:20" ht="30">
      <c r="A121" s="36">
        <v>41380</v>
      </c>
      <c r="B121" s="36" t="s">
        <v>296</v>
      </c>
      <c r="C121" s="42">
        <v>30</v>
      </c>
      <c r="D121" s="47" t="s">
        <v>296</v>
      </c>
      <c r="E121" s="34">
        <v>18</v>
      </c>
      <c r="F121" s="34">
        <v>0</v>
      </c>
      <c r="G121" s="34">
        <v>0</v>
      </c>
      <c r="H121" s="144">
        <f t="shared" si="9"/>
        <v>18</v>
      </c>
      <c r="I121" s="144" t="str">
        <f t="shared" si="10"/>
        <v>Yes</v>
      </c>
      <c r="J121" s="145">
        <f t="shared" si="11"/>
        <v>0.6</v>
      </c>
      <c r="K121" s="145">
        <f t="shared" si="12"/>
        <v>1</v>
      </c>
      <c r="L121" s="131" t="s">
        <v>11</v>
      </c>
      <c r="M121" s="136">
        <v>1</v>
      </c>
      <c r="N121" s="133" t="s">
        <v>1</v>
      </c>
      <c r="O121" s="131" t="s">
        <v>11</v>
      </c>
      <c r="P121" s="131" t="s">
        <v>11</v>
      </c>
      <c r="Q121" s="131" t="s">
        <v>11</v>
      </c>
      <c r="R121" s="133"/>
      <c r="S121" s="133"/>
      <c r="T121" s="133"/>
    </row>
    <row r="122" spans="1:20" ht="30">
      <c r="A122" s="36">
        <v>41380</v>
      </c>
      <c r="B122" s="36" t="s">
        <v>297</v>
      </c>
      <c r="C122" s="42">
        <v>30</v>
      </c>
      <c r="D122" s="48" t="s">
        <v>297</v>
      </c>
      <c r="E122" s="34">
        <v>18</v>
      </c>
      <c r="F122" s="34">
        <v>0</v>
      </c>
      <c r="G122" s="34">
        <v>0</v>
      </c>
      <c r="H122" s="144">
        <f t="shared" si="9"/>
        <v>18</v>
      </c>
      <c r="I122" s="144" t="str">
        <f t="shared" si="10"/>
        <v>Yes</v>
      </c>
      <c r="J122" s="145">
        <f t="shared" si="11"/>
        <v>0.6</v>
      </c>
      <c r="K122" s="145">
        <f t="shared" si="12"/>
        <v>1</v>
      </c>
      <c r="L122" s="131" t="s">
        <v>11</v>
      </c>
      <c r="M122" s="136">
        <v>1</v>
      </c>
      <c r="N122" s="133" t="s">
        <v>1</v>
      </c>
      <c r="O122" s="131" t="s">
        <v>11</v>
      </c>
      <c r="P122" s="131" t="s">
        <v>11</v>
      </c>
      <c r="Q122" s="131" t="s">
        <v>11</v>
      </c>
      <c r="R122" s="133"/>
      <c r="S122" s="133"/>
      <c r="T122" s="133"/>
    </row>
    <row r="123" spans="1:20" ht="30">
      <c r="A123" s="191">
        <v>41415</v>
      </c>
      <c r="B123" s="36" t="s">
        <v>309</v>
      </c>
      <c r="C123" s="42">
        <v>30</v>
      </c>
      <c r="D123" s="69" t="s">
        <v>303</v>
      </c>
      <c r="E123" s="132">
        <v>21</v>
      </c>
      <c r="F123" s="132">
        <v>0</v>
      </c>
      <c r="G123" s="132">
        <v>0</v>
      </c>
      <c r="H123" s="144">
        <f t="shared" si="9"/>
        <v>21</v>
      </c>
      <c r="I123" s="144" t="str">
        <f t="shared" si="10"/>
        <v>Yes</v>
      </c>
      <c r="J123" s="145">
        <f t="shared" si="11"/>
        <v>0.7</v>
      </c>
      <c r="K123" s="145">
        <f t="shared" si="12"/>
        <v>1</v>
      </c>
      <c r="L123" s="131" t="s">
        <v>11</v>
      </c>
      <c r="M123" s="136">
        <v>3</v>
      </c>
      <c r="N123" s="133" t="s">
        <v>3</v>
      </c>
      <c r="O123" s="131" t="s">
        <v>251</v>
      </c>
      <c r="P123" s="131" t="s">
        <v>11</v>
      </c>
      <c r="Q123" s="131" t="s">
        <v>11</v>
      </c>
      <c r="R123" s="133"/>
      <c r="S123" s="133" t="s">
        <v>273</v>
      </c>
      <c r="T123" s="133" t="s">
        <v>57</v>
      </c>
    </row>
    <row r="124" spans="1:20" ht="30">
      <c r="A124" s="36">
        <v>41415</v>
      </c>
      <c r="B124" s="190" t="s">
        <v>310</v>
      </c>
      <c r="C124" s="42">
        <v>30</v>
      </c>
      <c r="D124" s="69" t="s">
        <v>304</v>
      </c>
      <c r="E124" s="132">
        <v>20</v>
      </c>
      <c r="F124" s="132">
        <v>0</v>
      </c>
      <c r="G124" s="132">
        <v>1</v>
      </c>
      <c r="H124" s="144">
        <f t="shared" si="9"/>
        <v>21</v>
      </c>
      <c r="I124" s="144" t="str">
        <f t="shared" si="10"/>
        <v>Yes</v>
      </c>
      <c r="J124" s="145">
        <f t="shared" si="11"/>
        <v>0.7</v>
      </c>
      <c r="K124" s="145">
        <f t="shared" si="12"/>
        <v>1</v>
      </c>
      <c r="L124" s="131" t="s">
        <v>11</v>
      </c>
      <c r="M124" s="136">
        <v>1</v>
      </c>
      <c r="N124" s="133" t="s">
        <v>1</v>
      </c>
      <c r="O124" s="131" t="s">
        <v>11</v>
      </c>
      <c r="P124" s="131" t="s">
        <v>11</v>
      </c>
      <c r="Q124" s="131" t="s">
        <v>11</v>
      </c>
      <c r="R124" s="133"/>
      <c r="S124" s="133"/>
      <c r="T124" s="133"/>
    </row>
    <row r="125" spans="1:20" ht="30">
      <c r="A125" s="36">
        <v>41415</v>
      </c>
      <c r="B125" s="190" t="s">
        <v>311</v>
      </c>
      <c r="C125" s="42">
        <v>30</v>
      </c>
      <c r="D125" s="69" t="s">
        <v>305</v>
      </c>
      <c r="E125" s="132">
        <v>20</v>
      </c>
      <c r="F125" s="132">
        <v>0</v>
      </c>
      <c r="G125" s="132">
        <v>1</v>
      </c>
      <c r="H125" s="144">
        <f t="shared" si="9"/>
        <v>21</v>
      </c>
      <c r="I125" s="144" t="str">
        <f t="shared" si="10"/>
        <v>Yes</v>
      </c>
      <c r="J125" s="145">
        <f t="shared" si="11"/>
        <v>0.7</v>
      </c>
      <c r="K125" s="145">
        <f t="shared" si="12"/>
        <v>1</v>
      </c>
      <c r="L125" s="131" t="s">
        <v>11</v>
      </c>
      <c r="M125" s="136">
        <v>1</v>
      </c>
      <c r="N125" s="133" t="s">
        <v>1</v>
      </c>
      <c r="O125" s="131" t="s">
        <v>11</v>
      </c>
      <c r="P125" s="131" t="s">
        <v>11</v>
      </c>
      <c r="Q125" s="131" t="s">
        <v>11</v>
      </c>
      <c r="R125" s="133"/>
      <c r="S125" s="133"/>
      <c r="T125" s="133"/>
    </row>
    <row r="126" spans="1:20" ht="30">
      <c r="A126" s="36">
        <v>41443</v>
      </c>
      <c r="B126" s="190" t="s">
        <v>326</v>
      </c>
      <c r="C126" s="42">
        <v>30</v>
      </c>
      <c r="D126" s="47" t="s">
        <v>327</v>
      </c>
      <c r="E126" s="68">
        <v>24</v>
      </c>
      <c r="F126" s="68">
        <v>0</v>
      </c>
      <c r="G126" s="68">
        <v>1</v>
      </c>
      <c r="H126" s="144">
        <f>SUM(E126:G126)</f>
        <v>25</v>
      </c>
      <c r="I126" s="144" t="str">
        <f>IF(AND(ISBLANK(E126),ISBLANK(F126),ISBLANK(G126)),"",IF(AND(E126&gt;=ROUNDUP(C126*0.4,0),E126/SUM(E126:F126)&gt;=0.6),"Yes","No"))</f>
        <v>Yes</v>
      </c>
      <c r="J126" s="145">
        <f>H126/C126</f>
        <v>0.8333333333333334</v>
      </c>
      <c r="K126" s="145">
        <f>E126/(SUM(E126:F126))</f>
        <v>1</v>
      </c>
      <c r="L126" s="131" t="s">
        <v>11</v>
      </c>
      <c r="M126" s="136">
        <v>1</v>
      </c>
      <c r="N126" s="133" t="s">
        <v>1</v>
      </c>
      <c r="O126" s="131" t="s">
        <v>11</v>
      </c>
      <c r="P126" s="131" t="s">
        <v>11</v>
      </c>
      <c r="Q126" s="131" t="s">
        <v>11</v>
      </c>
      <c r="R126" s="133"/>
      <c r="S126" s="133"/>
      <c r="T126" s="133"/>
    </row>
    <row r="127" spans="1:20" ht="45">
      <c r="A127" s="36">
        <v>41443</v>
      </c>
      <c r="B127" s="190" t="s">
        <v>328</v>
      </c>
      <c r="C127" s="42">
        <v>30</v>
      </c>
      <c r="D127" s="47" t="s">
        <v>329</v>
      </c>
      <c r="E127" s="68">
        <v>24</v>
      </c>
      <c r="F127" s="68">
        <v>0</v>
      </c>
      <c r="G127" s="68">
        <v>0</v>
      </c>
      <c r="H127" s="144">
        <f>SUM(E127:G127)</f>
        <v>24</v>
      </c>
      <c r="I127" s="144" t="str">
        <f>IF(AND(ISBLANK(E127),ISBLANK(F127),ISBLANK(G127)),"",IF(AND(E127&gt;=ROUNDUP(C127*0.4,0),E127/SUM(E127:F127)&gt;=0.6),"Yes","No"))</f>
        <v>Yes</v>
      </c>
      <c r="J127" s="145">
        <f>H127/C127</f>
        <v>0.8</v>
      </c>
      <c r="K127" s="145">
        <f>E127/(SUM(E127:F127))</f>
        <v>1</v>
      </c>
      <c r="L127" s="131" t="s">
        <v>11</v>
      </c>
      <c r="M127" s="136">
        <v>2</v>
      </c>
      <c r="N127" s="133" t="s">
        <v>1</v>
      </c>
      <c r="O127" s="131" t="s">
        <v>11</v>
      </c>
      <c r="P127" s="131" t="s">
        <v>11</v>
      </c>
      <c r="Q127" s="131" t="s">
        <v>11</v>
      </c>
      <c r="R127" s="133" t="s">
        <v>273</v>
      </c>
      <c r="S127" s="133" t="s">
        <v>57</v>
      </c>
      <c r="T127" s="133" t="s">
        <v>68</v>
      </c>
    </row>
    <row r="128" spans="1:20" ht="30">
      <c r="A128" s="36">
        <v>41443</v>
      </c>
      <c r="B128" s="15" t="s">
        <v>353</v>
      </c>
      <c r="C128" s="42">
        <v>30</v>
      </c>
      <c r="D128" s="47" t="s">
        <v>330</v>
      </c>
      <c r="E128" s="44">
        <v>24</v>
      </c>
      <c r="F128" s="44">
        <v>0</v>
      </c>
      <c r="G128" s="44">
        <v>0</v>
      </c>
      <c r="H128" s="144">
        <f>SUM(E128:G128)</f>
        <v>24</v>
      </c>
      <c r="I128" s="144" t="str">
        <f>IF(AND(ISBLANK(E128),ISBLANK(F128),ISBLANK(G128)),"",IF(AND(E128&gt;=ROUNDUP(C128*0.4,0),E128/SUM(E128:F128)&gt;=0.6),"Yes","No"))</f>
        <v>Yes</v>
      </c>
      <c r="J128" s="145">
        <f>H128/C128</f>
        <v>0.8</v>
      </c>
      <c r="K128" s="145">
        <f>E128/(SUM(E128:F128))</f>
        <v>1</v>
      </c>
      <c r="L128" s="131" t="s">
        <v>11</v>
      </c>
      <c r="M128" s="136">
        <v>2</v>
      </c>
      <c r="N128" s="133" t="s">
        <v>3</v>
      </c>
      <c r="O128" s="131" t="s">
        <v>11</v>
      </c>
      <c r="P128" s="131" t="s">
        <v>11</v>
      </c>
      <c r="Q128" s="131" t="s">
        <v>11</v>
      </c>
      <c r="R128" s="133"/>
      <c r="S128" s="133" t="s">
        <v>57</v>
      </c>
      <c r="T128" s="133" t="s">
        <v>69</v>
      </c>
    </row>
    <row r="129" spans="1:20" ht="30" customHeight="1">
      <c r="A129" s="36">
        <v>41471</v>
      </c>
      <c r="B129" s="190" t="s">
        <v>346</v>
      </c>
      <c r="C129" s="42">
        <v>30</v>
      </c>
      <c r="D129" s="47" t="s">
        <v>360</v>
      </c>
      <c r="E129" s="132">
        <f>15+6</f>
        <v>21</v>
      </c>
      <c r="F129" s="132">
        <v>0</v>
      </c>
      <c r="G129" s="132">
        <v>0</v>
      </c>
      <c r="H129" s="144">
        <f aca="true" t="shared" si="13" ref="H129:H141">SUM(E129:G129)</f>
        <v>21</v>
      </c>
      <c r="I129" s="144" t="str">
        <f aca="true" t="shared" si="14" ref="I129:I141">IF(AND(ISBLANK(E129),ISBLANK(F129),ISBLANK(G129)),"",IF(AND(E129&gt;=ROUNDUP(C129*0.4,0),E129/SUM(E129:F129)&gt;=0.6),"Yes","No"))</f>
        <v>Yes</v>
      </c>
      <c r="J129" s="145">
        <f aca="true" t="shared" si="15" ref="J129:J141">H129/C129</f>
        <v>0.7</v>
      </c>
      <c r="K129" s="145">
        <f aca="true" t="shared" si="16" ref="K129:K141">E129/(SUM(E129:F129))</f>
        <v>1</v>
      </c>
      <c r="L129" s="131" t="s">
        <v>11</v>
      </c>
      <c r="M129" s="136">
        <v>1</v>
      </c>
      <c r="N129" s="133" t="s">
        <v>1</v>
      </c>
      <c r="O129" s="131" t="s">
        <v>11</v>
      </c>
      <c r="P129" s="131" t="s">
        <v>251</v>
      </c>
      <c r="Q129" s="131" t="s">
        <v>251</v>
      </c>
      <c r="R129" s="133" t="s">
        <v>273</v>
      </c>
      <c r="S129" s="133" t="s">
        <v>273</v>
      </c>
      <c r="T129" s="133" t="s">
        <v>57</v>
      </c>
    </row>
    <row r="130" spans="1:20" ht="30" customHeight="1">
      <c r="A130" s="36">
        <v>41471</v>
      </c>
      <c r="B130" s="190" t="s">
        <v>347</v>
      </c>
      <c r="C130" s="42">
        <v>30</v>
      </c>
      <c r="D130" s="47" t="s">
        <v>360</v>
      </c>
      <c r="E130" s="132">
        <f>15+6</f>
        <v>21</v>
      </c>
      <c r="F130" s="132">
        <v>0</v>
      </c>
      <c r="G130" s="132">
        <v>0</v>
      </c>
      <c r="H130" s="144">
        <f t="shared" si="13"/>
        <v>21</v>
      </c>
      <c r="I130" s="144" t="str">
        <f t="shared" si="14"/>
        <v>Yes</v>
      </c>
      <c r="J130" s="145">
        <f t="shared" si="15"/>
        <v>0.7</v>
      </c>
      <c r="K130" s="145">
        <f t="shared" si="16"/>
        <v>1</v>
      </c>
      <c r="L130" s="131" t="s">
        <v>11</v>
      </c>
      <c r="M130" s="136">
        <v>1</v>
      </c>
      <c r="N130" s="133" t="s">
        <v>1</v>
      </c>
      <c r="O130" s="131" t="s">
        <v>11</v>
      </c>
      <c r="P130" s="131" t="s">
        <v>251</v>
      </c>
      <c r="Q130" s="131" t="s">
        <v>251</v>
      </c>
      <c r="R130" s="133" t="s">
        <v>273</v>
      </c>
      <c r="S130" s="133" t="s">
        <v>273</v>
      </c>
      <c r="T130" s="133" t="s">
        <v>57</v>
      </c>
    </row>
    <row r="131" spans="1:20" ht="30" customHeight="1">
      <c r="A131" s="36">
        <v>41471</v>
      </c>
      <c r="B131" s="190" t="s">
        <v>348</v>
      </c>
      <c r="C131" s="42">
        <v>30</v>
      </c>
      <c r="D131" s="47" t="s">
        <v>360</v>
      </c>
      <c r="E131" s="132">
        <f>15+6</f>
        <v>21</v>
      </c>
      <c r="F131" s="132">
        <v>0</v>
      </c>
      <c r="G131" s="132">
        <v>0</v>
      </c>
      <c r="H131" s="144">
        <f t="shared" si="13"/>
        <v>21</v>
      </c>
      <c r="I131" s="144" t="str">
        <f t="shared" si="14"/>
        <v>Yes</v>
      </c>
      <c r="J131" s="145">
        <f t="shared" si="15"/>
        <v>0.7</v>
      </c>
      <c r="K131" s="145">
        <f t="shared" si="16"/>
        <v>1</v>
      </c>
      <c r="L131" s="131" t="s">
        <v>11</v>
      </c>
      <c r="M131" s="136">
        <v>1</v>
      </c>
      <c r="N131" s="133" t="s">
        <v>1</v>
      </c>
      <c r="O131" s="131" t="s">
        <v>11</v>
      </c>
      <c r="P131" s="131" t="s">
        <v>251</v>
      </c>
      <c r="Q131" s="131" t="s">
        <v>251</v>
      </c>
      <c r="R131" s="133" t="s">
        <v>273</v>
      </c>
      <c r="S131" s="133" t="s">
        <v>273</v>
      </c>
      <c r="T131" s="133" t="s">
        <v>57</v>
      </c>
    </row>
    <row r="132" spans="1:20" ht="30" customHeight="1">
      <c r="A132" s="36">
        <v>41471</v>
      </c>
      <c r="B132" s="190" t="s">
        <v>226</v>
      </c>
      <c r="C132" s="42">
        <v>30</v>
      </c>
      <c r="D132" s="47" t="s">
        <v>360</v>
      </c>
      <c r="E132" s="132">
        <f>15+6</f>
        <v>21</v>
      </c>
      <c r="F132" s="132">
        <v>0</v>
      </c>
      <c r="G132" s="132">
        <v>0</v>
      </c>
      <c r="H132" s="144">
        <f t="shared" si="13"/>
        <v>21</v>
      </c>
      <c r="I132" s="144" t="str">
        <f t="shared" si="14"/>
        <v>Yes</v>
      </c>
      <c r="J132" s="145">
        <f t="shared" si="15"/>
        <v>0.7</v>
      </c>
      <c r="K132" s="145">
        <f t="shared" si="16"/>
        <v>1</v>
      </c>
      <c r="L132" s="131" t="s">
        <v>11</v>
      </c>
      <c r="M132" s="136">
        <v>1</v>
      </c>
      <c r="N132" s="133" t="s">
        <v>1</v>
      </c>
      <c r="O132" s="131" t="s">
        <v>11</v>
      </c>
      <c r="P132" s="131" t="s">
        <v>251</v>
      </c>
      <c r="Q132" s="131" t="s">
        <v>251</v>
      </c>
      <c r="R132" s="133" t="s">
        <v>273</v>
      </c>
      <c r="S132" s="133" t="s">
        <v>273</v>
      </c>
      <c r="T132" s="133" t="s">
        <v>57</v>
      </c>
    </row>
    <row r="133" spans="1:20" ht="30" customHeight="1">
      <c r="A133" s="36">
        <v>41471</v>
      </c>
      <c r="B133" s="190" t="s">
        <v>221</v>
      </c>
      <c r="C133" s="42">
        <v>30</v>
      </c>
      <c r="D133" s="47" t="s">
        <v>360</v>
      </c>
      <c r="E133" s="132">
        <f>15+6</f>
        <v>21</v>
      </c>
      <c r="F133" s="132">
        <v>0</v>
      </c>
      <c r="G133" s="132">
        <v>0</v>
      </c>
      <c r="H133" s="144">
        <f t="shared" si="13"/>
        <v>21</v>
      </c>
      <c r="I133" s="144" t="str">
        <f t="shared" si="14"/>
        <v>Yes</v>
      </c>
      <c r="J133" s="145">
        <f t="shared" si="15"/>
        <v>0.7</v>
      </c>
      <c r="K133" s="145">
        <f t="shared" si="16"/>
        <v>1</v>
      </c>
      <c r="L133" s="131" t="s">
        <v>11</v>
      </c>
      <c r="M133" s="136">
        <v>1</v>
      </c>
      <c r="N133" s="133" t="s">
        <v>1</v>
      </c>
      <c r="O133" s="131" t="s">
        <v>11</v>
      </c>
      <c r="P133" s="131" t="s">
        <v>251</v>
      </c>
      <c r="Q133" s="131" t="s">
        <v>251</v>
      </c>
      <c r="R133" s="133" t="s">
        <v>273</v>
      </c>
      <c r="S133" s="133" t="s">
        <v>273</v>
      </c>
      <c r="T133" s="133" t="s">
        <v>57</v>
      </c>
    </row>
    <row r="134" spans="1:20" ht="30" customHeight="1">
      <c r="A134" s="36">
        <v>41471</v>
      </c>
      <c r="B134" s="190" t="s">
        <v>349</v>
      </c>
      <c r="C134" s="42">
        <v>30</v>
      </c>
      <c r="D134" s="47" t="s">
        <v>361</v>
      </c>
      <c r="E134" s="132">
        <v>19</v>
      </c>
      <c r="F134" s="132">
        <v>0</v>
      </c>
      <c r="G134" s="132">
        <v>1</v>
      </c>
      <c r="H134" s="144">
        <f t="shared" si="13"/>
        <v>20</v>
      </c>
      <c r="I134" s="144" t="str">
        <f t="shared" si="14"/>
        <v>Yes</v>
      </c>
      <c r="J134" s="145">
        <f t="shared" si="15"/>
        <v>0.6666666666666666</v>
      </c>
      <c r="K134" s="145">
        <f t="shared" si="16"/>
        <v>1</v>
      </c>
      <c r="L134" s="131" t="s">
        <v>11</v>
      </c>
      <c r="M134" s="136">
        <v>1</v>
      </c>
      <c r="N134" s="133" t="s">
        <v>1</v>
      </c>
      <c r="O134" s="131" t="s">
        <v>11</v>
      </c>
      <c r="P134" s="131" t="s">
        <v>251</v>
      </c>
      <c r="Q134" s="131" t="s">
        <v>251</v>
      </c>
      <c r="R134" s="133" t="s">
        <v>273</v>
      </c>
      <c r="S134" s="133" t="s">
        <v>273</v>
      </c>
      <c r="T134" s="133" t="s">
        <v>70</v>
      </c>
    </row>
    <row r="135" spans="1:20" ht="30" customHeight="1">
      <c r="A135" s="36">
        <v>41471</v>
      </c>
      <c r="B135" s="190" t="s">
        <v>302</v>
      </c>
      <c r="C135" s="42">
        <v>30</v>
      </c>
      <c r="D135" s="47" t="s">
        <v>359</v>
      </c>
      <c r="E135" s="132">
        <v>19</v>
      </c>
      <c r="F135" s="132">
        <v>4</v>
      </c>
      <c r="G135" s="132">
        <v>1</v>
      </c>
      <c r="H135" s="144">
        <f t="shared" si="13"/>
        <v>24</v>
      </c>
      <c r="I135" s="144" t="str">
        <f t="shared" si="14"/>
        <v>Yes</v>
      </c>
      <c r="J135" s="145">
        <f t="shared" si="15"/>
        <v>0.8</v>
      </c>
      <c r="K135" s="145">
        <f t="shared" si="16"/>
        <v>0.8260869565217391</v>
      </c>
      <c r="L135" s="131" t="s">
        <v>11</v>
      </c>
      <c r="M135" s="136">
        <v>2</v>
      </c>
      <c r="N135" s="133" t="s">
        <v>1</v>
      </c>
      <c r="O135" s="131" t="s">
        <v>11</v>
      </c>
      <c r="P135" s="131" t="s">
        <v>251</v>
      </c>
      <c r="Q135" s="131" t="s">
        <v>251</v>
      </c>
      <c r="R135" s="133" t="s">
        <v>273</v>
      </c>
      <c r="S135" s="133" t="s">
        <v>273</v>
      </c>
      <c r="T135" s="133"/>
    </row>
    <row r="136" spans="1:20" s="127" customFormat="1" ht="30" customHeight="1">
      <c r="A136" s="36">
        <v>41471</v>
      </c>
      <c r="B136" s="190" t="s">
        <v>302</v>
      </c>
      <c r="C136" s="42">
        <v>30</v>
      </c>
      <c r="D136" s="47" t="s">
        <v>362</v>
      </c>
      <c r="E136" s="132">
        <v>25</v>
      </c>
      <c r="F136" s="132">
        <v>0</v>
      </c>
      <c r="G136" s="132">
        <v>0</v>
      </c>
      <c r="H136" s="144">
        <f t="shared" si="13"/>
        <v>25</v>
      </c>
      <c r="I136" s="144" t="str">
        <f t="shared" si="14"/>
        <v>Yes</v>
      </c>
      <c r="J136" s="145">
        <f t="shared" si="15"/>
        <v>0.8333333333333334</v>
      </c>
      <c r="K136" s="145">
        <f t="shared" si="16"/>
        <v>1</v>
      </c>
      <c r="L136" s="131" t="s">
        <v>11</v>
      </c>
      <c r="M136" s="136">
        <v>2</v>
      </c>
      <c r="N136" s="133" t="s">
        <v>1</v>
      </c>
      <c r="O136" s="131" t="s">
        <v>11</v>
      </c>
      <c r="P136" s="131" t="s">
        <v>251</v>
      </c>
      <c r="Q136" s="131" t="s">
        <v>251</v>
      </c>
      <c r="R136" s="133"/>
      <c r="S136" s="133"/>
      <c r="T136" s="133"/>
    </row>
    <row r="137" spans="1:20" ht="30" customHeight="1">
      <c r="A137" s="36">
        <v>41471</v>
      </c>
      <c r="B137" s="190" t="s">
        <v>310</v>
      </c>
      <c r="C137" s="42">
        <v>30</v>
      </c>
      <c r="D137" s="47" t="s">
        <v>358</v>
      </c>
      <c r="E137" s="132">
        <v>20</v>
      </c>
      <c r="F137" s="44">
        <v>0</v>
      </c>
      <c r="G137" s="44">
        <v>0</v>
      </c>
      <c r="H137" s="144">
        <f t="shared" si="13"/>
        <v>20</v>
      </c>
      <c r="I137" s="144" t="str">
        <f t="shared" si="14"/>
        <v>Yes</v>
      </c>
      <c r="J137" s="145">
        <f t="shared" si="15"/>
        <v>0.6666666666666666</v>
      </c>
      <c r="K137" s="145">
        <f t="shared" si="16"/>
        <v>1</v>
      </c>
      <c r="L137" s="131" t="s">
        <v>11</v>
      </c>
      <c r="M137" s="136">
        <v>1</v>
      </c>
      <c r="N137" s="133" t="s">
        <v>1</v>
      </c>
      <c r="O137" s="131" t="s">
        <v>11</v>
      </c>
      <c r="P137" s="131" t="s">
        <v>251</v>
      </c>
      <c r="Q137" s="131" t="s">
        <v>251</v>
      </c>
      <c r="R137" s="133" t="s">
        <v>273</v>
      </c>
      <c r="S137" s="133" t="s">
        <v>273</v>
      </c>
      <c r="T137" s="133" t="s">
        <v>57</v>
      </c>
    </row>
    <row r="138" spans="1:20" ht="30" customHeight="1">
      <c r="A138" s="36">
        <v>41471</v>
      </c>
      <c r="B138" s="190" t="s">
        <v>350</v>
      </c>
      <c r="C138" s="42">
        <v>30</v>
      </c>
      <c r="D138" s="47" t="s">
        <v>357</v>
      </c>
      <c r="E138" s="132">
        <v>17</v>
      </c>
      <c r="F138" s="132">
        <v>1</v>
      </c>
      <c r="G138" s="132">
        <v>6</v>
      </c>
      <c r="H138" s="144">
        <f t="shared" si="13"/>
        <v>24</v>
      </c>
      <c r="I138" s="144" t="str">
        <f t="shared" si="14"/>
        <v>Yes</v>
      </c>
      <c r="J138" s="145">
        <f t="shared" si="15"/>
        <v>0.8</v>
      </c>
      <c r="K138" s="145">
        <f t="shared" si="16"/>
        <v>0.9444444444444444</v>
      </c>
      <c r="L138" s="131" t="s">
        <v>11</v>
      </c>
      <c r="M138" s="136">
        <v>1</v>
      </c>
      <c r="N138" s="133" t="s">
        <v>5</v>
      </c>
      <c r="O138" s="131" t="s">
        <v>251</v>
      </c>
      <c r="P138" s="131" t="s">
        <v>11</v>
      </c>
      <c r="Q138" s="131" t="s">
        <v>11</v>
      </c>
      <c r="R138" s="133"/>
      <c r="S138" s="133" t="s">
        <v>273</v>
      </c>
      <c r="T138" s="133" t="s">
        <v>57</v>
      </c>
    </row>
    <row r="139" spans="1:20" ht="30" customHeight="1">
      <c r="A139" s="36">
        <v>41506</v>
      </c>
      <c r="B139" s="190" t="s">
        <v>259</v>
      </c>
      <c r="C139" s="42">
        <v>30</v>
      </c>
      <c r="D139" s="47" t="s">
        <v>354</v>
      </c>
      <c r="E139" s="132">
        <v>21</v>
      </c>
      <c r="F139" s="132">
        <v>0</v>
      </c>
      <c r="G139" s="132">
        <v>3</v>
      </c>
      <c r="H139" s="144">
        <f t="shared" si="13"/>
        <v>24</v>
      </c>
      <c r="I139" s="144" t="str">
        <f t="shared" si="14"/>
        <v>Yes</v>
      </c>
      <c r="J139" s="145">
        <f t="shared" si="15"/>
        <v>0.8</v>
      </c>
      <c r="K139" s="145">
        <f t="shared" si="16"/>
        <v>1</v>
      </c>
      <c r="L139" s="131" t="s">
        <v>11</v>
      </c>
      <c r="M139" s="136">
        <v>2</v>
      </c>
      <c r="N139" s="133" t="s">
        <v>2</v>
      </c>
      <c r="O139" s="131" t="s">
        <v>11</v>
      </c>
      <c r="P139" s="131" t="s">
        <v>251</v>
      </c>
      <c r="Q139" s="131" t="s">
        <v>251</v>
      </c>
      <c r="R139" s="133" t="s">
        <v>273</v>
      </c>
      <c r="S139" s="133" t="s">
        <v>273</v>
      </c>
      <c r="T139" s="133" t="s">
        <v>68</v>
      </c>
    </row>
    <row r="140" spans="1:20" ht="30" customHeight="1">
      <c r="A140" s="36">
        <v>41506</v>
      </c>
      <c r="B140" s="190" t="s">
        <v>351</v>
      </c>
      <c r="C140" s="42">
        <v>30</v>
      </c>
      <c r="D140" s="47" t="s">
        <v>356</v>
      </c>
      <c r="E140" s="132">
        <v>20</v>
      </c>
      <c r="F140" s="132">
        <v>2</v>
      </c>
      <c r="G140" s="132">
        <v>0</v>
      </c>
      <c r="H140" s="144">
        <f t="shared" si="13"/>
        <v>22</v>
      </c>
      <c r="I140" s="144" t="str">
        <f t="shared" si="14"/>
        <v>Yes</v>
      </c>
      <c r="J140" s="145">
        <f t="shared" si="15"/>
        <v>0.7333333333333333</v>
      </c>
      <c r="K140" s="145">
        <f t="shared" si="16"/>
        <v>0.9090909090909091</v>
      </c>
      <c r="L140" s="131" t="s">
        <v>11</v>
      </c>
      <c r="M140" s="136">
        <v>1</v>
      </c>
      <c r="N140" s="133" t="s">
        <v>2</v>
      </c>
      <c r="O140" s="131" t="s">
        <v>251</v>
      </c>
      <c r="P140" s="131" t="s">
        <v>251</v>
      </c>
      <c r="Q140" s="131" t="s">
        <v>251</v>
      </c>
      <c r="R140" s="133" t="s">
        <v>68</v>
      </c>
      <c r="S140" s="133" t="s">
        <v>273</v>
      </c>
      <c r="T140" s="133" t="s">
        <v>68</v>
      </c>
    </row>
    <row r="141" spans="1:20" ht="30" customHeight="1">
      <c r="A141" s="36">
        <v>41506</v>
      </c>
      <c r="B141" s="190" t="s">
        <v>352</v>
      </c>
      <c r="C141" s="42">
        <v>30</v>
      </c>
      <c r="D141" s="47" t="s">
        <v>355</v>
      </c>
      <c r="E141" s="70">
        <v>21</v>
      </c>
      <c r="F141" s="70">
        <v>1</v>
      </c>
      <c r="G141" s="70">
        <v>0</v>
      </c>
      <c r="H141" s="144">
        <f t="shared" si="13"/>
        <v>22</v>
      </c>
      <c r="I141" s="144" t="str">
        <f t="shared" si="14"/>
        <v>Yes</v>
      </c>
      <c r="J141" s="145">
        <f t="shared" si="15"/>
        <v>0.7333333333333333</v>
      </c>
      <c r="K141" s="145">
        <f t="shared" si="16"/>
        <v>0.9545454545454546</v>
      </c>
      <c r="L141" s="131" t="s">
        <v>11</v>
      </c>
      <c r="M141" s="136">
        <v>1</v>
      </c>
      <c r="N141" s="133" t="s">
        <v>2</v>
      </c>
      <c r="O141" s="131" t="s">
        <v>251</v>
      </c>
      <c r="P141" s="131" t="s">
        <v>251</v>
      </c>
      <c r="Q141" s="131" t="s">
        <v>251</v>
      </c>
      <c r="R141" s="133" t="s">
        <v>68</v>
      </c>
      <c r="S141" s="133" t="s">
        <v>273</v>
      </c>
      <c r="T141" s="133" t="s">
        <v>68</v>
      </c>
    </row>
    <row r="142" spans="1:20" ht="30">
      <c r="A142" s="36">
        <v>41534</v>
      </c>
      <c r="B142" s="36" t="s">
        <v>309</v>
      </c>
      <c r="C142" s="42">
        <v>30</v>
      </c>
      <c r="D142" s="48" t="s">
        <v>373</v>
      </c>
      <c r="E142" s="132">
        <v>14</v>
      </c>
      <c r="F142" s="132">
        <v>1</v>
      </c>
      <c r="G142" s="132">
        <v>2</v>
      </c>
      <c r="H142" s="144">
        <f aca="true" t="shared" si="17" ref="H142:H147">SUM(E142:G142)</f>
        <v>17</v>
      </c>
      <c r="I142" s="144" t="str">
        <f aca="true" t="shared" si="18" ref="I142:I147">IF(AND(ISBLANK(E142),ISBLANK(F142),ISBLANK(G142)),"",IF(AND(E142&gt;=ROUNDUP(C142*0.4,0),E142/SUM(E142:F142)&gt;=0.6),"Yes","No"))</f>
        <v>Yes</v>
      </c>
      <c r="J142" s="145">
        <f aca="true" t="shared" si="19" ref="J142:J147">H142/C142</f>
        <v>0.5666666666666667</v>
      </c>
      <c r="K142" s="145">
        <f aca="true" t="shared" si="20" ref="K142:K147">E142/(SUM(E142:F142))</f>
        <v>0.9333333333333333</v>
      </c>
      <c r="L142" s="131" t="s">
        <v>11</v>
      </c>
      <c r="M142" s="136">
        <v>4</v>
      </c>
      <c r="N142" s="133" t="s">
        <v>3</v>
      </c>
      <c r="O142" s="131" t="s">
        <v>251</v>
      </c>
      <c r="P142" s="131" t="s">
        <v>11</v>
      </c>
      <c r="Q142" s="131"/>
      <c r="R142" s="133"/>
      <c r="S142" s="133"/>
      <c r="T142" s="133"/>
    </row>
    <row r="143" spans="1:20" ht="30">
      <c r="A143" s="36">
        <v>41534</v>
      </c>
      <c r="B143" s="36" t="s">
        <v>364</v>
      </c>
      <c r="C143" s="42">
        <v>30</v>
      </c>
      <c r="D143" s="48" t="s">
        <v>372</v>
      </c>
      <c r="E143" s="132">
        <v>14</v>
      </c>
      <c r="F143" s="132">
        <v>0</v>
      </c>
      <c r="G143" s="132">
        <v>2</v>
      </c>
      <c r="H143" s="144">
        <f t="shared" si="17"/>
        <v>16</v>
      </c>
      <c r="I143" s="144" t="str">
        <f t="shared" si="18"/>
        <v>Yes</v>
      </c>
      <c r="J143" s="145">
        <f t="shared" si="19"/>
        <v>0.5333333333333333</v>
      </c>
      <c r="K143" s="145">
        <f t="shared" si="20"/>
        <v>1</v>
      </c>
      <c r="L143" s="131" t="s">
        <v>11</v>
      </c>
      <c r="M143" s="136">
        <v>1</v>
      </c>
      <c r="N143" s="133" t="s">
        <v>1</v>
      </c>
      <c r="O143" s="131" t="s">
        <v>11</v>
      </c>
      <c r="P143" s="131" t="s">
        <v>11</v>
      </c>
      <c r="Q143" s="131"/>
      <c r="R143" s="133"/>
      <c r="S143" s="133"/>
      <c r="T143" s="133"/>
    </row>
    <row r="144" spans="1:20" ht="30">
      <c r="A144" s="36">
        <v>41534</v>
      </c>
      <c r="B144" s="37" t="s">
        <v>326</v>
      </c>
      <c r="C144" s="42">
        <v>30</v>
      </c>
      <c r="D144" s="48" t="s">
        <v>371</v>
      </c>
      <c r="E144" s="132">
        <v>15</v>
      </c>
      <c r="F144" s="132">
        <v>0</v>
      </c>
      <c r="G144" s="132">
        <v>0</v>
      </c>
      <c r="H144" s="144">
        <f t="shared" si="17"/>
        <v>15</v>
      </c>
      <c r="I144" s="144" t="str">
        <f t="shared" si="18"/>
        <v>Yes</v>
      </c>
      <c r="J144" s="145">
        <f t="shared" si="19"/>
        <v>0.5</v>
      </c>
      <c r="K144" s="145">
        <f t="shared" si="20"/>
        <v>1</v>
      </c>
      <c r="L144" s="131" t="s">
        <v>11</v>
      </c>
      <c r="M144" s="136">
        <v>2</v>
      </c>
      <c r="N144" s="133" t="s">
        <v>1</v>
      </c>
      <c r="O144" s="131" t="s">
        <v>251</v>
      </c>
      <c r="P144" s="131" t="s">
        <v>251</v>
      </c>
      <c r="Q144" s="131"/>
      <c r="R144" s="133" t="s">
        <v>273</v>
      </c>
      <c r="S144" s="133" t="s">
        <v>57</v>
      </c>
      <c r="T144" s="133" t="s">
        <v>57</v>
      </c>
    </row>
    <row r="145" spans="1:20" ht="30">
      <c r="A145" s="36">
        <v>41534</v>
      </c>
      <c r="B145" s="37" t="s">
        <v>120</v>
      </c>
      <c r="C145" s="42">
        <v>30</v>
      </c>
      <c r="D145" s="48" t="s">
        <v>370</v>
      </c>
      <c r="E145" s="132">
        <v>14</v>
      </c>
      <c r="F145" s="132">
        <v>1</v>
      </c>
      <c r="G145" s="132">
        <v>1</v>
      </c>
      <c r="H145" s="144">
        <f t="shared" si="17"/>
        <v>16</v>
      </c>
      <c r="I145" s="144" t="str">
        <f t="shared" si="18"/>
        <v>Yes</v>
      </c>
      <c r="J145" s="145">
        <f t="shared" si="19"/>
        <v>0.5333333333333333</v>
      </c>
      <c r="K145" s="145">
        <f t="shared" si="20"/>
        <v>0.9333333333333333</v>
      </c>
      <c r="L145" s="131" t="s">
        <v>11</v>
      </c>
      <c r="M145" s="136">
        <v>1</v>
      </c>
      <c r="N145" s="133" t="s">
        <v>1</v>
      </c>
      <c r="O145" s="131" t="s">
        <v>11</v>
      </c>
      <c r="P145" s="131" t="s">
        <v>251</v>
      </c>
      <c r="Q145" s="131"/>
      <c r="R145" s="133" t="s">
        <v>273</v>
      </c>
      <c r="S145" s="133" t="s">
        <v>273</v>
      </c>
      <c r="T145" s="133" t="s">
        <v>70</v>
      </c>
    </row>
    <row r="146" spans="1:20" ht="60">
      <c r="A146" s="36">
        <v>41534</v>
      </c>
      <c r="B146" s="37" t="s">
        <v>315</v>
      </c>
      <c r="C146" s="42">
        <v>30</v>
      </c>
      <c r="D146" s="48" t="s">
        <v>369</v>
      </c>
      <c r="E146" s="132">
        <v>15</v>
      </c>
      <c r="F146" s="132">
        <v>0</v>
      </c>
      <c r="G146" s="132">
        <v>1</v>
      </c>
      <c r="H146" s="144">
        <f t="shared" si="17"/>
        <v>16</v>
      </c>
      <c r="I146" s="144" t="str">
        <f t="shared" si="18"/>
        <v>Yes</v>
      </c>
      <c r="J146" s="145">
        <f t="shared" si="19"/>
        <v>0.5333333333333333</v>
      </c>
      <c r="K146" s="145">
        <f t="shared" si="20"/>
        <v>1</v>
      </c>
      <c r="L146" s="131" t="s">
        <v>11</v>
      </c>
      <c r="M146" s="136">
        <v>3</v>
      </c>
      <c r="N146" s="133" t="s">
        <v>2</v>
      </c>
      <c r="O146" s="131" t="s">
        <v>251</v>
      </c>
      <c r="P146" s="131" t="s">
        <v>11</v>
      </c>
      <c r="Q146" s="131"/>
      <c r="R146" s="133" t="s">
        <v>273</v>
      </c>
      <c r="S146" s="133" t="s">
        <v>57</v>
      </c>
      <c r="T146" s="133" t="s">
        <v>68</v>
      </c>
    </row>
    <row r="147" spans="1:20" ht="30">
      <c r="A147" s="36">
        <v>41534</v>
      </c>
      <c r="B147" s="37" t="s">
        <v>143</v>
      </c>
      <c r="C147" s="42">
        <v>30</v>
      </c>
      <c r="D147" s="48" t="s">
        <v>368</v>
      </c>
      <c r="E147" s="132">
        <v>15</v>
      </c>
      <c r="F147" s="132">
        <v>0</v>
      </c>
      <c r="G147" s="132">
        <v>1</v>
      </c>
      <c r="H147" s="144">
        <f t="shared" si="17"/>
        <v>16</v>
      </c>
      <c r="I147" s="144" t="str">
        <f t="shared" si="18"/>
        <v>Yes</v>
      </c>
      <c r="J147" s="145">
        <f t="shared" si="19"/>
        <v>0.5333333333333333</v>
      </c>
      <c r="K147" s="145">
        <f t="shared" si="20"/>
        <v>1</v>
      </c>
      <c r="L147" s="131" t="s">
        <v>11</v>
      </c>
      <c r="M147" s="136">
        <v>1</v>
      </c>
      <c r="N147" s="133" t="s">
        <v>1</v>
      </c>
      <c r="O147" s="131" t="s">
        <v>11</v>
      </c>
      <c r="P147" s="131" t="s">
        <v>251</v>
      </c>
      <c r="Q147" s="131"/>
      <c r="R147" s="133" t="s">
        <v>273</v>
      </c>
      <c r="S147" s="133"/>
      <c r="T147" s="133"/>
    </row>
    <row r="148" spans="1:20" s="127" customFormat="1" ht="30">
      <c r="A148" s="36">
        <v>41562</v>
      </c>
      <c r="B148" s="37" t="s">
        <v>380</v>
      </c>
      <c r="C148" s="42">
        <v>30</v>
      </c>
      <c r="D148" s="48" t="s">
        <v>387</v>
      </c>
      <c r="E148" s="132">
        <v>19</v>
      </c>
      <c r="F148" s="132">
        <v>2</v>
      </c>
      <c r="G148" s="132">
        <v>1</v>
      </c>
      <c r="H148" s="144">
        <f aca="true" t="shared" si="21" ref="H148:H156">SUM(E148:G148)</f>
        <v>22</v>
      </c>
      <c r="I148" s="144" t="str">
        <f aca="true" t="shared" si="22" ref="I148:I156">IF(AND(ISBLANK(E148),ISBLANK(F148),ISBLANK(G148)),"",IF(AND(E148&gt;=ROUNDUP(C148*0.4,0),E148/SUM(E148:F148)&gt;=0.6),"Yes","No"))</f>
        <v>Yes</v>
      </c>
      <c r="J148" s="145">
        <f aca="true" t="shared" si="23" ref="J148:J156">H148/C148</f>
        <v>0.7333333333333333</v>
      </c>
      <c r="K148" s="145">
        <f aca="true" t="shared" si="24" ref="K148:K156">E148/(SUM(E148:F148))</f>
        <v>0.9047619047619048</v>
      </c>
      <c r="L148" s="131" t="s">
        <v>11</v>
      </c>
      <c r="M148" s="136">
        <v>1</v>
      </c>
      <c r="N148" s="133" t="s">
        <v>1</v>
      </c>
      <c r="O148" s="131" t="s">
        <v>11</v>
      </c>
      <c r="P148" s="131"/>
      <c r="Q148" s="131"/>
      <c r="R148" s="133" t="s">
        <v>273</v>
      </c>
      <c r="S148" s="133" t="s">
        <v>273</v>
      </c>
      <c r="T148" s="133"/>
    </row>
    <row r="149" spans="1:20" s="127" customFormat="1" ht="30">
      <c r="A149" s="36">
        <v>41562</v>
      </c>
      <c r="B149" s="37" t="s">
        <v>380</v>
      </c>
      <c r="C149" s="42">
        <v>30</v>
      </c>
      <c r="D149" s="205" t="s">
        <v>386</v>
      </c>
      <c r="E149" s="132">
        <v>19</v>
      </c>
      <c r="F149" s="132">
        <v>4</v>
      </c>
      <c r="G149" s="132">
        <v>1</v>
      </c>
      <c r="H149" s="144">
        <f t="shared" si="21"/>
        <v>24</v>
      </c>
      <c r="I149" s="144" t="str">
        <f t="shared" si="22"/>
        <v>Yes</v>
      </c>
      <c r="J149" s="145">
        <f t="shared" si="23"/>
        <v>0.8</v>
      </c>
      <c r="K149" s="145">
        <f t="shared" si="24"/>
        <v>0.8260869565217391</v>
      </c>
      <c r="L149" s="131" t="s">
        <v>11</v>
      </c>
      <c r="M149" s="136">
        <v>1</v>
      </c>
      <c r="N149" s="133" t="s">
        <v>1</v>
      </c>
      <c r="O149" s="131" t="s">
        <v>11</v>
      </c>
      <c r="P149" s="131" t="s">
        <v>251</v>
      </c>
      <c r="Q149" s="131"/>
      <c r="R149" s="133" t="s">
        <v>273</v>
      </c>
      <c r="S149" s="133" t="s">
        <v>273</v>
      </c>
      <c r="T149" s="133"/>
    </row>
    <row r="150" spans="1:20" ht="45">
      <c r="A150" s="36">
        <v>41562</v>
      </c>
      <c r="B150" s="37" t="s">
        <v>380</v>
      </c>
      <c r="C150" s="42">
        <v>30</v>
      </c>
      <c r="D150" s="48" t="s">
        <v>382</v>
      </c>
      <c r="E150" s="132">
        <v>19</v>
      </c>
      <c r="F150" s="132">
        <v>0</v>
      </c>
      <c r="G150" s="132">
        <v>1</v>
      </c>
      <c r="H150" s="144">
        <f t="shared" si="21"/>
        <v>20</v>
      </c>
      <c r="I150" s="144" t="str">
        <f t="shared" si="22"/>
        <v>Yes</v>
      </c>
      <c r="J150" s="145">
        <f t="shared" si="23"/>
        <v>0.6666666666666666</v>
      </c>
      <c r="K150" s="145">
        <f t="shared" si="24"/>
        <v>1</v>
      </c>
      <c r="L150" s="131" t="s">
        <v>11</v>
      </c>
      <c r="M150" s="136">
        <v>1</v>
      </c>
      <c r="N150" s="133" t="s">
        <v>1</v>
      </c>
      <c r="O150" s="131" t="s">
        <v>11</v>
      </c>
      <c r="P150" s="131" t="s">
        <v>251</v>
      </c>
      <c r="Q150" s="131"/>
      <c r="R150" s="133" t="s">
        <v>273</v>
      </c>
      <c r="S150" s="133" t="s">
        <v>273</v>
      </c>
      <c r="T150" s="133" t="s">
        <v>68</v>
      </c>
    </row>
    <row r="151" spans="1:20" s="127" customFormat="1" ht="30">
      <c r="A151" s="36">
        <v>41562</v>
      </c>
      <c r="B151" s="37" t="s">
        <v>390</v>
      </c>
      <c r="C151" s="42">
        <v>30</v>
      </c>
      <c r="D151" s="48" t="s">
        <v>384</v>
      </c>
      <c r="E151" s="132">
        <v>23</v>
      </c>
      <c r="F151" s="132">
        <v>1</v>
      </c>
      <c r="G151" s="132">
        <v>0</v>
      </c>
      <c r="H151" s="144">
        <f t="shared" si="21"/>
        <v>24</v>
      </c>
      <c r="I151" s="144" t="str">
        <f t="shared" si="22"/>
        <v>Yes</v>
      </c>
      <c r="J151" s="145">
        <f t="shared" si="23"/>
        <v>0.8</v>
      </c>
      <c r="K151" s="145">
        <f t="shared" si="24"/>
        <v>0.9583333333333334</v>
      </c>
      <c r="L151" s="131" t="s">
        <v>11</v>
      </c>
      <c r="M151" s="136">
        <v>2</v>
      </c>
      <c r="N151" s="133" t="s">
        <v>3</v>
      </c>
      <c r="O151" s="131" t="s">
        <v>11</v>
      </c>
      <c r="P151" s="131" t="s">
        <v>11</v>
      </c>
      <c r="Q151" s="131"/>
      <c r="R151" s="133"/>
      <c r="S151" s="133"/>
      <c r="T151" s="133"/>
    </row>
    <row r="152" spans="1:20" s="127" customFormat="1" ht="15">
      <c r="A152" s="36">
        <v>41562</v>
      </c>
      <c r="B152" s="37" t="s">
        <v>389</v>
      </c>
      <c r="C152" s="42">
        <v>30</v>
      </c>
      <c r="D152" s="48" t="s">
        <v>385</v>
      </c>
      <c r="E152" s="132">
        <v>23</v>
      </c>
      <c r="F152" s="132">
        <v>0</v>
      </c>
      <c r="G152" s="132">
        <v>0</v>
      </c>
      <c r="H152" s="144">
        <f t="shared" si="21"/>
        <v>23</v>
      </c>
      <c r="I152" s="144" t="str">
        <f t="shared" si="22"/>
        <v>Yes</v>
      </c>
      <c r="J152" s="145">
        <f t="shared" si="23"/>
        <v>0.7666666666666667</v>
      </c>
      <c r="K152" s="145">
        <f t="shared" si="24"/>
        <v>1</v>
      </c>
      <c r="L152" s="131" t="s">
        <v>11</v>
      </c>
      <c r="M152" s="136">
        <v>2</v>
      </c>
      <c r="N152" s="133" t="s">
        <v>9</v>
      </c>
      <c r="O152" s="131" t="s">
        <v>11</v>
      </c>
      <c r="P152" s="131" t="s">
        <v>11</v>
      </c>
      <c r="Q152" s="131"/>
      <c r="R152" s="133"/>
      <c r="S152" s="133"/>
      <c r="T152" s="133"/>
    </row>
    <row r="153" spans="1:20" ht="30">
      <c r="A153" s="36">
        <v>41563</v>
      </c>
      <c r="B153" s="37" t="s">
        <v>381</v>
      </c>
      <c r="C153" s="42">
        <v>30</v>
      </c>
      <c r="D153" s="48" t="s">
        <v>383</v>
      </c>
      <c r="E153" s="132">
        <v>20</v>
      </c>
      <c r="F153" s="132">
        <v>1</v>
      </c>
      <c r="G153" s="132">
        <v>0</v>
      </c>
      <c r="H153" s="144">
        <f t="shared" si="21"/>
        <v>21</v>
      </c>
      <c r="I153" s="144" t="str">
        <f t="shared" si="22"/>
        <v>Yes</v>
      </c>
      <c r="J153" s="145">
        <f t="shared" si="23"/>
        <v>0.7</v>
      </c>
      <c r="K153" s="145">
        <f t="shared" si="24"/>
        <v>0.9523809523809523</v>
      </c>
      <c r="L153" s="131" t="s">
        <v>11</v>
      </c>
      <c r="M153" s="136">
        <v>1</v>
      </c>
      <c r="N153" s="133" t="s">
        <v>1</v>
      </c>
      <c r="O153" s="131" t="s">
        <v>251</v>
      </c>
      <c r="P153" s="131" t="s">
        <v>11</v>
      </c>
      <c r="Q153" s="131"/>
      <c r="R153" s="133" t="s">
        <v>273</v>
      </c>
      <c r="S153" s="133" t="s">
        <v>70</v>
      </c>
      <c r="T153" s="133" t="s">
        <v>70</v>
      </c>
    </row>
    <row r="154" spans="1:20" ht="60">
      <c r="A154" s="36">
        <v>41563</v>
      </c>
      <c r="B154" s="37" t="s">
        <v>377</v>
      </c>
      <c r="C154" s="42">
        <v>30</v>
      </c>
      <c r="D154" s="48" t="s">
        <v>388</v>
      </c>
      <c r="E154" s="132">
        <v>22</v>
      </c>
      <c r="F154" s="132">
        <v>0</v>
      </c>
      <c r="G154" s="132">
        <v>0</v>
      </c>
      <c r="H154" s="144">
        <f t="shared" si="21"/>
        <v>22</v>
      </c>
      <c r="I154" s="144" t="str">
        <f t="shared" si="22"/>
        <v>Yes</v>
      </c>
      <c r="J154" s="145">
        <f t="shared" si="23"/>
        <v>0.7333333333333333</v>
      </c>
      <c r="K154" s="145">
        <f t="shared" si="24"/>
        <v>1</v>
      </c>
      <c r="L154" s="131" t="s">
        <v>11</v>
      </c>
      <c r="M154" s="136">
        <v>1</v>
      </c>
      <c r="N154" s="133" t="s">
        <v>2</v>
      </c>
      <c r="O154" s="131" t="s">
        <v>251</v>
      </c>
      <c r="P154" s="131"/>
      <c r="Q154" s="131"/>
      <c r="R154" s="133" t="s">
        <v>273</v>
      </c>
      <c r="S154" s="133" t="s">
        <v>273</v>
      </c>
      <c r="T154" s="133" t="s">
        <v>69</v>
      </c>
    </row>
    <row r="155" spans="1:20" ht="60">
      <c r="A155" s="36">
        <v>41563</v>
      </c>
      <c r="B155" s="37" t="s">
        <v>378</v>
      </c>
      <c r="C155" s="42">
        <v>30</v>
      </c>
      <c r="D155" s="48" t="s">
        <v>391</v>
      </c>
      <c r="E155" s="132">
        <v>22</v>
      </c>
      <c r="F155" s="132">
        <v>0</v>
      </c>
      <c r="G155" s="132">
        <v>0</v>
      </c>
      <c r="H155" s="144">
        <f t="shared" si="21"/>
        <v>22</v>
      </c>
      <c r="I155" s="144" t="str">
        <f t="shared" si="22"/>
        <v>Yes</v>
      </c>
      <c r="J155" s="145">
        <f t="shared" si="23"/>
        <v>0.7333333333333333</v>
      </c>
      <c r="K155" s="145">
        <f t="shared" si="24"/>
        <v>1</v>
      </c>
      <c r="L155" s="131" t="s">
        <v>11</v>
      </c>
      <c r="M155" s="136">
        <v>1</v>
      </c>
      <c r="N155" s="133" t="s">
        <v>2</v>
      </c>
      <c r="O155" s="131" t="s">
        <v>251</v>
      </c>
      <c r="P155" s="131"/>
      <c r="Q155" s="131"/>
      <c r="R155" s="133" t="s">
        <v>273</v>
      </c>
      <c r="S155" s="133" t="s">
        <v>273</v>
      </c>
      <c r="T155" s="133" t="s">
        <v>69</v>
      </c>
    </row>
    <row r="156" spans="1:20" ht="30">
      <c r="A156" s="36">
        <v>41563</v>
      </c>
      <c r="B156" s="15" t="s">
        <v>191</v>
      </c>
      <c r="C156" s="42">
        <v>30</v>
      </c>
      <c r="D156" s="48" t="s">
        <v>392</v>
      </c>
      <c r="E156" s="132">
        <f>7+1</f>
        <v>8</v>
      </c>
      <c r="F156" s="132">
        <v>7</v>
      </c>
      <c r="G156" s="132">
        <v>0</v>
      </c>
      <c r="H156" s="144">
        <f t="shared" si="21"/>
        <v>15</v>
      </c>
      <c r="I156" s="144" t="str">
        <f t="shared" si="22"/>
        <v>No</v>
      </c>
      <c r="J156" s="145">
        <f t="shared" si="23"/>
        <v>0.5</v>
      </c>
      <c r="K156" s="145">
        <f t="shared" si="24"/>
        <v>0.5333333333333333</v>
      </c>
      <c r="L156" s="131" t="s">
        <v>11</v>
      </c>
      <c r="M156" s="136">
        <v>4</v>
      </c>
      <c r="N156" s="133" t="s">
        <v>1</v>
      </c>
      <c r="O156" s="131" t="s">
        <v>251</v>
      </c>
      <c r="P156" s="131" t="s">
        <v>11</v>
      </c>
      <c r="Q156" s="131"/>
      <c r="R156" s="133" t="s">
        <v>274</v>
      </c>
      <c r="S156" s="133" t="s">
        <v>274</v>
      </c>
      <c r="T156" s="133" t="s">
        <v>274</v>
      </c>
    </row>
    <row r="157" spans="1:20" ht="15">
      <c r="A157" s="36"/>
      <c r="B157" s="37"/>
      <c r="C157" s="42"/>
      <c r="D157" s="69"/>
      <c r="E157" s="34"/>
      <c r="F157" s="34"/>
      <c r="G157" s="34"/>
      <c r="H157" s="144"/>
      <c r="I157" s="144"/>
      <c r="J157" s="145"/>
      <c r="K157" s="145"/>
      <c r="L157" s="131"/>
      <c r="M157" s="136"/>
      <c r="N157" s="133"/>
      <c r="O157" s="131"/>
      <c r="P157" s="131"/>
      <c r="Q157" s="131"/>
      <c r="R157" s="133"/>
      <c r="S157" s="133"/>
      <c r="T157" s="133"/>
    </row>
    <row r="158" spans="1:20" ht="15">
      <c r="A158" s="36"/>
      <c r="B158" s="37"/>
      <c r="C158" s="42"/>
      <c r="D158" s="54"/>
      <c r="E158" s="34"/>
      <c r="F158" s="34"/>
      <c r="G158" s="34"/>
      <c r="H158" s="144"/>
      <c r="I158" s="144"/>
      <c r="J158" s="145"/>
      <c r="K158" s="145"/>
      <c r="L158" s="131"/>
      <c r="M158" s="136"/>
      <c r="N158" s="133"/>
      <c r="O158" s="131"/>
      <c r="P158" s="131"/>
      <c r="Q158" s="131"/>
      <c r="R158" s="133"/>
      <c r="S158" s="133"/>
      <c r="T158" s="133"/>
    </row>
    <row r="159" spans="1:20" ht="15">
      <c r="A159" s="36"/>
      <c r="B159" s="37"/>
      <c r="C159" s="42"/>
      <c r="D159" s="54"/>
      <c r="E159" s="34"/>
      <c r="F159" s="34"/>
      <c r="G159" s="34"/>
      <c r="H159" s="144"/>
      <c r="I159" s="144"/>
      <c r="J159" s="145"/>
      <c r="K159" s="145"/>
      <c r="L159" s="131"/>
      <c r="M159" s="136"/>
      <c r="N159" s="133"/>
      <c r="O159" s="131"/>
      <c r="P159" s="131"/>
      <c r="Q159" s="131"/>
      <c r="R159" s="133"/>
      <c r="S159" s="133"/>
      <c r="T159" s="133"/>
    </row>
    <row r="160" spans="1:20" ht="15">
      <c r="A160" s="36"/>
      <c r="B160" s="37"/>
      <c r="C160" s="42"/>
      <c r="D160" s="54"/>
      <c r="E160" s="34"/>
      <c r="F160" s="34"/>
      <c r="G160" s="34"/>
      <c r="H160" s="144"/>
      <c r="I160" s="144"/>
      <c r="J160" s="145"/>
      <c r="K160" s="145"/>
      <c r="L160" s="131"/>
      <c r="M160" s="136"/>
      <c r="N160" s="133"/>
      <c r="O160" s="131"/>
      <c r="P160" s="131"/>
      <c r="Q160" s="131"/>
      <c r="R160" s="133"/>
      <c r="S160" s="133"/>
      <c r="T160" s="133"/>
    </row>
    <row r="161" spans="1:20" ht="15">
      <c r="A161" s="36"/>
      <c r="B161" s="37"/>
      <c r="C161" s="42"/>
      <c r="D161" s="54"/>
      <c r="E161" s="34"/>
      <c r="F161" s="34"/>
      <c r="G161" s="34"/>
      <c r="H161" s="144"/>
      <c r="I161" s="144"/>
      <c r="J161" s="145"/>
      <c r="K161" s="145"/>
      <c r="L161" s="131"/>
      <c r="M161" s="136"/>
      <c r="N161" s="133"/>
      <c r="O161" s="131"/>
      <c r="P161" s="131"/>
      <c r="Q161" s="131"/>
      <c r="R161" s="133"/>
      <c r="S161" s="133"/>
      <c r="T161" s="133"/>
    </row>
    <row r="162" spans="1:20" ht="15">
      <c r="A162" s="36"/>
      <c r="B162" s="37"/>
      <c r="C162" s="42"/>
      <c r="D162" s="54"/>
      <c r="E162" s="34"/>
      <c r="F162" s="34"/>
      <c r="G162" s="34"/>
      <c r="H162" s="144"/>
      <c r="I162" s="144"/>
      <c r="J162" s="145"/>
      <c r="K162" s="145"/>
      <c r="L162" s="131"/>
      <c r="M162" s="136"/>
      <c r="N162" s="133"/>
      <c r="O162" s="131"/>
      <c r="P162" s="131"/>
      <c r="Q162" s="131"/>
      <c r="R162" s="133"/>
      <c r="S162" s="133"/>
      <c r="T162" s="133"/>
    </row>
    <row r="163" spans="1:20" ht="15">
      <c r="A163" s="36"/>
      <c r="B163" s="37"/>
      <c r="C163" s="42"/>
      <c r="D163" s="54"/>
      <c r="E163" s="34"/>
      <c r="F163" s="34"/>
      <c r="G163" s="34"/>
      <c r="H163" s="144"/>
      <c r="I163" s="144"/>
      <c r="J163" s="145"/>
      <c r="K163" s="145"/>
      <c r="L163" s="131"/>
      <c r="M163" s="136"/>
      <c r="N163" s="133"/>
      <c r="O163" s="131"/>
      <c r="P163" s="131"/>
      <c r="Q163" s="131"/>
      <c r="R163" s="133"/>
      <c r="S163" s="133"/>
      <c r="T163" s="133"/>
    </row>
    <row r="164" spans="1:20" ht="15">
      <c r="A164" s="36"/>
      <c r="B164" s="37"/>
      <c r="C164" s="42"/>
      <c r="D164" s="54"/>
      <c r="E164" s="34"/>
      <c r="F164" s="34"/>
      <c r="G164" s="34"/>
      <c r="H164" s="144"/>
      <c r="I164" s="144"/>
      <c r="J164" s="145"/>
      <c r="K164" s="145"/>
      <c r="L164" s="131"/>
      <c r="M164" s="136"/>
      <c r="N164" s="133"/>
      <c r="O164" s="131"/>
      <c r="P164" s="131"/>
      <c r="Q164" s="131"/>
      <c r="R164" s="133"/>
      <c r="S164" s="133"/>
      <c r="T164" s="133"/>
    </row>
    <row r="165" spans="1:20" ht="15">
      <c r="A165" s="36"/>
      <c r="B165" s="37"/>
      <c r="C165" s="42"/>
      <c r="D165" s="54"/>
      <c r="E165" s="34"/>
      <c r="F165" s="34"/>
      <c r="G165" s="34"/>
      <c r="H165" s="144"/>
      <c r="I165" s="144"/>
      <c r="J165" s="145"/>
      <c r="K165" s="145"/>
      <c r="L165" s="131"/>
      <c r="M165" s="136"/>
      <c r="N165" s="133"/>
      <c r="O165" s="131"/>
      <c r="P165" s="131"/>
      <c r="Q165" s="131"/>
      <c r="R165" s="133"/>
      <c r="S165" s="133"/>
      <c r="T165" s="133"/>
    </row>
    <row r="166" spans="1:20" ht="15">
      <c r="A166" s="36"/>
      <c r="B166" s="37"/>
      <c r="C166" s="42"/>
      <c r="D166" s="54"/>
      <c r="E166" s="34"/>
      <c r="F166" s="34"/>
      <c r="G166" s="34"/>
      <c r="H166" s="144"/>
      <c r="I166" s="144"/>
      <c r="J166" s="145"/>
      <c r="K166" s="145"/>
      <c r="L166" s="131"/>
      <c r="M166" s="136"/>
      <c r="N166" s="133"/>
      <c r="O166" s="131"/>
      <c r="P166" s="131"/>
      <c r="Q166" s="131"/>
      <c r="R166" s="133"/>
      <c r="S166" s="133"/>
      <c r="T166" s="133"/>
    </row>
    <row r="167" spans="1:20" ht="15">
      <c r="A167" s="36"/>
      <c r="B167" s="37"/>
      <c r="C167" s="42"/>
      <c r="D167" s="54"/>
      <c r="E167" s="34"/>
      <c r="F167" s="34"/>
      <c r="G167" s="34"/>
      <c r="H167" s="144"/>
      <c r="I167" s="144"/>
      <c r="J167" s="145"/>
      <c r="K167" s="145"/>
      <c r="L167" s="131"/>
      <c r="M167" s="136"/>
      <c r="N167" s="133"/>
      <c r="O167" s="131"/>
      <c r="P167" s="131"/>
      <c r="Q167" s="131"/>
      <c r="R167" s="133"/>
      <c r="S167" s="133"/>
      <c r="T167" s="133"/>
    </row>
    <row r="168" spans="1:20" ht="15">
      <c r="A168" s="36"/>
      <c r="B168" s="37"/>
      <c r="C168" s="42"/>
      <c r="D168" s="54"/>
      <c r="E168" s="34"/>
      <c r="F168" s="34"/>
      <c r="G168" s="34"/>
      <c r="H168" s="144"/>
      <c r="I168" s="144"/>
      <c r="J168" s="145"/>
      <c r="K168" s="145"/>
      <c r="L168" s="131"/>
      <c r="M168" s="136"/>
      <c r="N168" s="133"/>
      <c r="O168" s="131"/>
      <c r="P168" s="131"/>
      <c r="Q168" s="131"/>
      <c r="R168" s="133"/>
      <c r="S168" s="133"/>
      <c r="T168" s="133"/>
    </row>
    <row r="169" spans="1:20" ht="15">
      <c r="A169" s="36"/>
      <c r="B169" s="37"/>
      <c r="C169" s="42"/>
      <c r="D169" s="54"/>
      <c r="E169" s="34"/>
      <c r="F169" s="34"/>
      <c r="G169" s="34"/>
      <c r="H169" s="144"/>
      <c r="I169" s="144"/>
      <c r="J169" s="145"/>
      <c r="K169" s="145"/>
      <c r="L169" s="131"/>
      <c r="M169" s="136"/>
      <c r="N169" s="133"/>
      <c r="O169" s="131"/>
      <c r="P169" s="131"/>
      <c r="Q169" s="131"/>
      <c r="R169" s="133"/>
      <c r="S169" s="133"/>
      <c r="T169" s="133"/>
    </row>
    <row r="170" spans="1:20" ht="15">
      <c r="A170" s="36"/>
      <c r="B170" s="37"/>
      <c r="C170" s="42"/>
      <c r="D170" s="54"/>
      <c r="E170" s="34"/>
      <c r="F170" s="34"/>
      <c r="G170" s="34"/>
      <c r="H170" s="144"/>
      <c r="I170" s="144"/>
      <c r="J170" s="145"/>
      <c r="K170" s="145"/>
      <c r="L170" s="131"/>
      <c r="M170" s="136"/>
      <c r="N170" s="133"/>
      <c r="O170" s="131"/>
      <c r="P170" s="131"/>
      <c r="Q170" s="131"/>
      <c r="R170" s="133"/>
      <c r="S170" s="133"/>
      <c r="T170" s="133"/>
    </row>
    <row r="171" spans="1:20" ht="15">
      <c r="A171" s="36"/>
      <c r="B171" s="37"/>
      <c r="C171" s="42"/>
      <c r="D171" s="54"/>
      <c r="E171" s="34"/>
      <c r="F171" s="34"/>
      <c r="G171" s="34"/>
      <c r="H171" s="144"/>
      <c r="I171" s="144"/>
      <c r="J171" s="145"/>
      <c r="K171" s="145"/>
      <c r="L171" s="131"/>
      <c r="M171" s="136"/>
      <c r="N171" s="133"/>
      <c r="O171" s="131"/>
      <c r="P171" s="131"/>
      <c r="Q171" s="131"/>
      <c r="R171" s="133"/>
      <c r="S171" s="133"/>
      <c r="T171" s="133"/>
    </row>
    <row r="172" spans="1:20" ht="15">
      <c r="A172" s="36"/>
      <c r="B172" s="37"/>
      <c r="C172" s="42"/>
      <c r="D172" s="54"/>
      <c r="E172" s="34"/>
      <c r="F172" s="34"/>
      <c r="G172" s="34"/>
      <c r="H172" s="144"/>
      <c r="I172" s="144"/>
      <c r="J172" s="145"/>
      <c r="K172" s="145"/>
      <c r="L172" s="131"/>
      <c r="M172" s="136"/>
      <c r="N172" s="133"/>
      <c r="O172" s="131"/>
      <c r="P172" s="131"/>
      <c r="Q172" s="131"/>
      <c r="R172" s="133"/>
      <c r="S172" s="133"/>
      <c r="T172" s="133"/>
    </row>
    <row r="173" spans="1:20" ht="15">
      <c r="A173" s="36"/>
      <c r="B173" s="37"/>
      <c r="C173" s="42"/>
      <c r="D173" s="54"/>
      <c r="E173" s="34"/>
      <c r="F173" s="34"/>
      <c r="G173" s="34"/>
      <c r="H173" s="144"/>
      <c r="I173" s="144"/>
      <c r="J173" s="145"/>
      <c r="K173" s="145"/>
      <c r="L173" s="131"/>
      <c r="M173" s="136"/>
      <c r="N173" s="133"/>
      <c r="O173" s="131"/>
      <c r="P173" s="131"/>
      <c r="Q173" s="131"/>
      <c r="R173" s="133"/>
      <c r="S173" s="133"/>
      <c r="T173" s="133"/>
    </row>
    <row r="174" spans="1:20" ht="15">
      <c r="A174" s="36"/>
      <c r="B174" s="37"/>
      <c r="C174" s="42"/>
      <c r="D174" s="54"/>
      <c r="E174" s="34"/>
      <c r="F174" s="34"/>
      <c r="G174" s="34"/>
      <c r="H174" s="144"/>
      <c r="I174" s="144"/>
      <c r="J174" s="145"/>
      <c r="K174" s="145"/>
      <c r="L174" s="131"/>
      <c r="M174" s="136"/>
      <c r="N174" s="133"/>
      <c r="O174" s="131"/>
      <c r="P174" s="131"/>
      <c r="Q174" s="131"/>
      <c r="R174" s="133"/>
      <c r="S174" s="133"/>
      <c r="T174" s="133"/>
    </row>
    <row r="175" spans="1:20" ht="15">
      <c r="A175" s="36"/>
      <c r="B175" s="37"/>
      <c r="C175" s="42"/>
      <c r="D175" s="54"/>
      <c r="E175" s="34"/>
      <c r="F175" s="34"/>
      <c r="G175" s="34"/>
      <c r="H175" s="144"/>
      <c r="I175" s="144"/>
      <c r="J175" s="145"/>
      <c r="K175" s="145"/>
      <c r="L175" s="131"/>
      <c r="M175" s="136"/>
      <c r="N175" s="133"/>
      <c r="O175" s="131"/>
      <c r="P175" s="131"/>
      <c r="Q175" s="131"/>
      <c r="R175" s="133"/>
      <c r="S175" s="133"/>
      <c r="T175" s="133"/>
    </row>
    <row r="176" spans="1:20" ht="15">
      <c r="A176" s="36"/>
      <c r="B176" s="37"/>
      <c r="C176" s="42"/>
      <c r="D176" s="54"/>
      <c r="E176" s="34"/>
      <c r="F176" s="34"/>
      <c r="G176" s="34"/>
      <c r="H176" s="144"/>
      <c r="I176" s="144"/>
      <c r="J176" s="145"/>
      <c r="K176" s="145"/>
      <c r="L176" s="131"/>
      <c r="M176" s="136"/>
      <c r="N176" s="133"/>
      <c r="O176" s="131"/>
      <c r="P176" s="131"/>
      <c r="Q176" s="131"/>
      <c r="R176" s="133"/>
      <c r="S176" s="133"/>
      <c r="T176" s="133"/>
    </row>
    <row r="177" spans="1:20" ht="15">
      <c r="A177" s="36"/>
      <c r="B177" s="37"/>
      <c r="C177" s="42"/>
      <c r="D177" s="69"/>
      <c r="E177" s="68"/>
      <c r="F177" s="68"/>
      <c r="G177" s="68"/>
      <c r="H177" s="144"/>
      <c r="I177" s="144"/>
      <c r="J177" s="145"/>
      <c r="K177" s="145"/>
      <c r="L177" s="131"/>
      <c r="M177" s="136"/>
      <c r="N177" s="133"/>
      <c r="O177" s="131"/>
      <c r="P177" s="131"/>
      <c r="Q177" s="131"/>
      <c r="R177" s="133"/>
      <c r="S177" s="133"/>
      <c r="T177" s="133"/>
    </row>
    <row r="178" spans="1:20" ht="15">
      <c r="A178" s="36"/>
      <c r="B178" s="37"/>
      <c r="C178" s="42"/>
      <c r="D178" s="69"/>
      <c r="E178" s="68"/>
      <c r="F178" s="68"/>
      <c r="G178" s="68"/>
      <c r="H178" s="144"/>
      <c r="I178" s="144"/>
      <c r="J178" s="145"/>
      <c r="K178" s="145"/>
      <c r="L178" s="131"/>
      <c r="M178" s="136"/>
      <c r="N178" s="133"/>
      <c r="O178" s="131"/>
      <c r="P178" s="131"/>
      <c r="Q178" s="131"/>
      <c r="R178" s="133"/>
      <c r="S178" s="133"/>
      <c r="T178" s="133"/>
    </row>
    <row r="179" spans="1:20" ht="15">
      <c r="A179" s="36"/>
      <c r="B179" s="37"/>
      <c r="C179" s="42"/>
      <c r="D179" s="69"/>
      <c r="E179" s="68"/>
      <c r="F179" s="68"/>
      <c r="G179" s="68"/>
      <c r="H179" s="144"/>
      <c r="I179" s="144"/>
      <c r="J179" s="145"/>
      <c r="K179" s="145"/>
      <c r="L179" s="131"/>
      <c r="M179" s="136"/>
      <c r="N179" s="133"/>
      <c r="O179" s="131"/>
      <c r="P179" s="131"/>
      <c r="Q179" s="131"/>
      <c r="R179" s="133"/>
      <c r="S179" s="133"/>
      <c r="T179" s="133"/>
    </row>
    <row r="180" spans="1:20" ht="15">
      <c r="A180" s="36"/>
      <c r="B180" s="37"/>
      <c r="C180" s="42"/>
      <c r="D180" s="69"/>
      <c r="E180" s="68"/>
      <c r="F180" s="68"/>
      <c r="G180" s="68"/>
      <c r="H180" s="144"/>
      <c r="I180" s="144"/>
      <c r="J180" s="145"/>
      <c r="K180" s="145"/>
      <c r="L180" s="131"/>
      <c r="M180" s="136"/>
      <c r="N180" s="133"/>
      <c r="O180" s="131"/>
      <c r="P180" s="131"/>
      <c r="Q180" s="131"/>
      <c r="R180" s="133"/>
      <c r="S180" s="133"/>
      <c r="T180" s="133"/>
    </row>
    <row r="181" spans="1:20" ht="15">
      <c r="A181" s="36"/>
      <c r="B181" s="37"/>
      <c r="C181" s="42"/>
      <c r="D181" s="69"/>
      <c r="E181" s="68"/>
      <c r="F181" s="68"/>
      <c r="G181" s="68"/>
      <c r="H181" s="144"/>
      <c r="I181" s="144"/>
      <c r="J181" s="145"/>
      <c r="K181" s="145"/>
      <c r="L181" s="131"/>
      <c r="M181" s="136"/>
      <c r="N181" s="133"/>
      <c r="O181" s="131"/>
      <c r="P181" s="131"/>
      <c r="Q181" s="131"/>
      <c r="R181" s="133"/>
      <c r="S181" s="133"/>
      <c r="T181" s="133"/>
    </row>
    <row r="182" spans="1:20" ht="15">
      <c r="A182" s="36"/>
      <c r="B182" s="37"/>
      <c r="C182" s="42"/>
      <c r="D182" s="69"/>
      <c r="E182" s="70"/>
      <c r="F182" s="70"/>
      <c r="G182" s="70"/>
      <c r="H182" s="144"/>
      <c r="I182" s="144"/>
      <c r="J182" s="145"/>
      <c r="K182" s="145"/>
      <c r="L182" s="131"/>
      <c r="M182" s="136"/>
      <c r="N182" s="133"/>
      <c r="O182" s="131"/>
      <c r="P182" s="131"/>
      <c r="Q182" s="131"/>
      <c r="R182" s="133"/>
      <c r="S182" s="133"/>
      <c r="T182" s="133"/>
    </row>
    <row r="183" spans="1:20" ht="15">
      <c r="A183" s="36"/>
      <c r="B183" s="37"/>
      <c r="C183" s="42"/>
      <c r="D183" s="69"/>
      <c r="E183" s="68"/>
      <c r="F183" s="68"/>
      <c r="G183" s="68"/>
      <c r="H183" s="144"/>
      <c r="I183" s="144"/>
      <c r="J183" s="145"/>
      <c r="K183" s="145"/>
      <c r="L183" s="131"/>
      <c r="M183" s="136"/>
      <c r="N183" s="133"/>
      <c r="O183" s="131"/>
      <c r="P183" s="131"/>
      <c r="Q183" s="131"/>
      <c r="R183" s="133"/>
      <c r="S183" s="133"/>
      <c r="T183" s="133"/>
    </row>
    <row r="184" spans="1:20" ht="15">
      <c r="A184" s="36"/>
      <c r="B184" s="37"/>
      <c r="C184" s="42"/>
      <c r="D184" s="69"/>
      <c r="E184" s="68"/>
      <c r="F184" s="68"/>
      <c r="G184" s="68"/>
      <c r="H184" s="144"/>
      <c r="I184" s="144"/>
      <c r="J184" s="145"/>
      <c r="K184" s="145"/>
      <c r="L184" s="131"/>
      <c r="M184" s="136"/>
      <c r="N184" s="133"/>
      <c r="O184" s="131"/>
      <c r="P184" s="131"/>
      <c r="Q184" s="131"/>
      <c r="R184" s="133"/>
      <c r="S184" s="133"/>
      <c r="T184" s="133"/>
    </row>
    <row r="185" spans="1:20" ht="15">
      <c r="A185" s="36"/>
      <c r="B185" s="37"/>
      <c r="C185" s="42"/>
      <c r="D185" s="69"/>
      <c r="E185" s="68"/>
      <c r="F185" s="68"/>
      <c r="G185" s="68"/>
      <c r="H185" s="144"/>
      <c r="I185" s="144"/>
      <c r="J185" s="145"/>
      <c r="K185" s="145"/>
      <c r="L185" s="131"/>
      <c r="M185" s="136"/>
      <c r="N185" s="133"/>
      <c r="O185" s="131"/>
      <c r="P185" s="131"/>
      <c r="Q185" s="131"/>
      <c r="R185" s="133"/>
      <c r="S185" s="133"/>
      <c r="T185" s="133"/>
    </row>
    <row r="186" spans="1:20" ht="15">
      <c r="A186" s="36"/>
      <c r="B186" s="37"/>
      <c r="C186" s="42"/>
      <c r="D186" s="69"/>
      <c r="E186" s="68"/>
      <c r="F186" s="68"/>
      <c r="G186" s="68"/>
      <c r="H186" s="144"/>
      <c r="I186" s="144"/>
      <c r="J186" s="145"/>
      <c r="K186" s="145"/>
      <c r="L186" s="131"/>
      <c r="M186" s="136"/>
      <c r="N186" s="133"/>
      <c r="O186" s="131"/>
      <c r="P186" s="131"/>
      <c r="Q186" s="131"/>
      <c r="R186" s="133"/>
      <c r="S186" s="133"/>
      <c r="T186" s="133"/>
    </row>
    <row r="187" spans="1:20" ht="15">
      <c r="A187" s="36"/>
      <c r="B187" s="37"/>
      <c r="C187" s="42"/>
      <c r="D187" s="69"/>
      <c r="E187" s="68"/>
      <c r="F187" s="68"/>
      <c r="G187" s="68"/>
      <c r="H187" s="144"/>
      <c r="I187" s="144"/>
      <c r="J187" s="145"/>
      <c r="K187" s="145"/>
      <c r="L187" s="131"/>
      <c r="M187" s="136"/>
      <c r="N187" s="133"/>
      <c r="O187" s="131"/>
      <c r="P187" s="131"/>
      <c r="Q187" s="131"/>
      <c r="R187" s="133"/>
      <c r="S187" s="133"/>
      <c r="T187" s="133"/>
    </row>
    <row r="188" spans="1:20" ht="15">
      <c r="A188" s="36"/>
      <c r="B188" s="37"/>
      <c r="C188" s="42"/>
      <c r="D188" s="69"/>
      <c r="E188" s="68"/>
      <c r="F188" s="68"/>
      <c r="G188" s="68"/>
      <c r="H188" s="144"/>
      <c r="I188" s="144"/>
      <c r="J188" s="145"/>
      <c r="K188" s="145"/>
      <c r="L188" s="131"/>
      <c r="M188" s="136"/>
      <c r="N188" s="133"/>
      <c r="O188" s="131"/>
      <c r="P188" s="131"/>
      <c r="Q188" s="131"/>
      <c r="R188" s="133"/>
      <c r="S188" s="133"/>
      <c r="T188" s="133"/>
    </row>
    <row r="189" spans="1:20" ht="15">
      <c r="A189" s="36"/>
      <c r="B189" s="37"/>
      <c r="C189" s="42"/>
      <c r="D189" s="69"/>
      <c r="E189" s="68"/>
      <c r="F189" s="68"/>
      <c r="G189" s="68"/>
      <c r="H189" s="144"/>
      <c r="I189" s="144"/>
      <c r="J189" s="145"/>
      <c r="K189" s="145"/>
      <c r="L189" s="131"/>
      <c r="M189" s="136"/>
      <c r="N189" s="133"/>
      <c r="O189" s="131"/>
      <c r="P189" s="131"/>
      <c r="Q189" s="131"/>
      <c r="R189" s="133"/>
      <c r="S189" s="133"/>
      <c r="T189" s="133"/>
    </row>
    <row r="190" spans="1:20" ht="15">
      <c r="A190" s="36"/>
      <c r="B190" s="37"/>
      <c r="C190" s="42"/>
      <c r="D190" s="69"/>
      <c r="E190" s="68"/>
      <c r="F190" s="68"/>
      <c r="G190" s="68"/>
      <c r="H190" s="144"/>
      <c r="I190" s="144"/>
      <c r="J190" s="145"/>
      <c r="K190" s="145"/>
      <c r="L190" s="131"/>
      <c r="M190" s="136"/>
      <c r="N190" s="133"/>
      <c r="O190" s="131"/>
      <c r="P190" s="131"/>
      <c r="Q190" s="131"/>
      <c r="R190" s="133"/>
      <c r="S190" s="133"/>
      <c r="T190" s="133"/>
    </row>
    <row r="191" spans="1:20" ht="15">
      <c r="A191" s="36"/>
      <c r="B191" s="37"/>
      <c r="C191" s="42"/>
      <c r="D191" s="69"/>
      <c r="E191" s="68"/>
      <c r="F191" s="68"/>
      <c r="G191" s="68"/>
      <c r="H191" s="144"/>
      <c r="I191" s="144"/>
      <c r="J191" s="145"/>
      <c r="K191" s="145"/>
      <c r="L191" s="131"/>
      <c r="M191" s="136"/>
      <c r="N191" s="133"/>
      <c r="O191" s="131"/>
      <c r="P191" s="131"/>
      <c r="Q191" s="131"/>
      <c r="R191" s="133"/>
      <c r="S191" s="133"/>
      <c r="T191" s="133"/>
    </row>
    <row r="192" spans="1:20" ht="15">
      <c r="A192" s="36"/>
      <c r="B192" s="37"/>
      <c r="C192" s="42"/>
      <c r="D192" s="69"/>
      <c r="E192" s="68"/>
      <c r="F192" s="68"/>
      <c r="G192" s="68"/>
      <c r="H192" s="144"/>
      <c r="I192" s="144"/>
      <c r="J192" s="145"/>
      <c r="K192" s="145"/>
      <c r="L192" s="131"/>
      <c r="M192" s="136"/>
      <c r="N192" s="133"/>
      <c r="O192" s="131"/>
      <c r="P192" s="131"/>
      <c r="Q192" s="131"/>
      <c r="R192" s="133"/>
      <c r="S192" s="133"/>
      <c r="T192" s="133"/>
    </row>
    <row r="193" spans="1:20" ht="15">
      <c r="A193" s="36"/>
      <c r="B193" s="37"/>
      <c r="C193" s="42"/>
      <c r="D193" s="69"/>
      <c r="E193" s="68"/>
      <c r="F193" s="68"/>
      <c r="G193" s="68"/>
      <c r="H193" s="144"/>
      <c r="I193" s="144"/>
      <c r="J193" s="145"/>
      <c r="K193" s="145"/>
      <c r="L193" s="131"/>
      <c r="M193" s="136"/>
      <c r="N193" s="133"/>
      <c r="O193" s="131"/>
      <c r="P193" s="131"/>
      <c r="Q193" s="131"/>
      <c r="R193" s="133"/>
      <c r="S193" s="133"/>
      <c r="T193" s="133"/>
    </row>
    <row r="194" spans="1:20" ht="15">
      <c r="A194" s="36"/>
      <c r="B194" s="37"/>
      <c r="C194" s="42"/>
      <c r="D194" s="69"/>
      <c r="E194" s="68"/>
      <c r="F194" s="68"/>
      <c r="G194" s="68"/>
      <c r="H194" s="144"/>
      <c r="I194" s="144"/>
      <c r="J194" s="145"/>
      <c r="K194" s="145"/>
      <c r="L194" s="131"/>
      <c r="M194" s="136"/>
      <c r="N194" s="133"/>
      <c r="O194" s="131"/>
      <c r="P194" s="131"/>
      <c r="Q194" s="131"/>
      <c r="R194" s="133"/>
      <c r="S194" s="133"/>
      <c r="T194" s="133"/>
    </row>
    <row r="195" spans="1:20" ht="15">
      <c r="A195" s="36"/>
      <c r="B195" s="37"/>
      <c r="C195" s="42"/>
      <c r="D195" s="69"/>
      <c r="E195" s="68"/>
      <c r="F195" s="68"/>
      <c r="G195" s="68"/>
      <c r="H195" s="144"/>
      <c r="I195" s="144"/>
      <c r="J195" s="145"/>
      <c r="K195" s="145"/>
      <c r="L195" s="131"/>
      <c r="M195" s="136"/>
      <c r="N195" s="133"/>
      <c r="O195" s="131"/>
      <c r="P195" s="131"/>
      <c r="Q195" s="131"/>
      <c r="R195" s="133"/>
      <c r="S195" s="133"/>
      <c r="T195" s="133"/>
    </row>
    <row r="196" spans="1:20" ht="15">
      <c r="A196" s="36"/>
      <c r="B196" s="37"/>
      <c r="C196" s="42"/>
      <c r="D196" s="69"/>
      <c r="E196" s="68"/>
      <c r="F196" s="68"/>
      <c r="G196" s="68"/>
      <c r="H196" s="144"/>
      <c r="I196" s="144"/>
      <c r="J196" s="145"/>
      <c r="K196" s="145"/>
      <c r="L196" s="131"/>
      <c r="M196" s="136"/>
      <c r="N196" s="133"/>
      <c r="O196" s="131"/>
      <c r="P196" s="131"/>
      <c r="Q196" s="131"/>
      <c r="R196" s="133"/>
      <c r="S196" s="133"/>
      <c r="T196" s="133"/>
    </row>
    <row r="197" spans="1:20" ht="15">
      <c r="A197" s="36"/>
      <c r="B197" s="37"/>
      <c r="C197" s="42"/>
      <c r="D197" s="69"/>
      <c r="E197" s="68"/>
      <c r="F197" s="68"/>
      <c r="G197" s="68"/>
      <c r="H197" s="144"/>
      <c r="I197" s="144"/>
      <c r="J197" s="145"/>
      <c r="K197" s="145"/>
      <c r="L197" s="131"/>
      <c r="M197" s="136"/>
      <c r="N197" s="133"/>
      <c r="O197" s="131"/>
      <c r="P197" s="131"/>
      <c r="Q197" s="131"/>
      <c r="R197" s="133"/>
      <c r="S197" s="133"/>
      <c r="T197" s="133"/>
    </row>
    <row r="198" spans="1:20" ht="15">
      <c r="A198" s="36"/>
      <c r="B198" s="37"/>
      <c r="C198" s="42"/>
      <c r="D198" s="69"/>
      <c r="E198" s="68"/>
      <c r="F198" s="68"/>
      <c r="G198" s="68"/>
      <c r="H198" s="144"/>
      <c r="I198" s="144"/>
      <c r="J198" s="145"/>
      <c r="K198" s="145"/>
      <c r="L198" s="131"/>
      <c r="M198" s="136"/>
      <c r="N198" s="133"/>
      <c r="O198" s="131"/>
      <c r="P198" s="131"/>
      <c r="Q198" s="131"/>
      <c r="R198" s="133"/>
      <c r="S198" s="133"/>
      <c r="T198" s="133"/>
    </row>
    <row r="199" spans="1:20" ht="15">
      <c r="A199" s="36"/>
      <c r="B199" s="37"/>
      <c r="C199" s="42"/>
      <c r="D199" s="69"/>
      <c r="E199" s="68"/>
      <c r="F199" s="68"/>
      <c r="G199" s="68"/>
      <c r="H199" s="144"/>
      <c r="I199" s="144"/>
      <c r="J199" s="145"/>
      <c r="K199" s="145"/>
      <c r="L199" s="131"/>
      <c r="M199" s="136"/>
      <c r="N199" s="133"/>
      <c r="O199" s="131"/>
      <c r="P199" s="131"/>
      <c r="Q199" s="131"/>
      <c r="R199" s="133"/>
      <c r="S199" s="133"/>
      <c r="T199" s="133"/>
    </row>
    <row r="200" spans="1:20" ht="15">
      <c r="A200" s="36"/>
      <c r="B200" s="37"/>
      <c r="C200" s="42"/>
      <c r="D200" s="69"/>
      <c r="E200" s="68"/>
      <c r="F200" s="68"/>
      <c r="G200" s="68"/>
      <c r="H200" s="144"/>
      <c r="I200" s="144"/>
      <c r="J200" s="145"/>
      <c r="K200" s="145"/>
      <c r="L200" s="131"/>
      <c r="M200" s="136"/>
      <c r="N200" s="133"/>
      <c r="O200" s="131"/>
      <c r="P200" s="131"/>
      <c r="Q200" s="131"/>
      <c r="R200" s="133"/>
      <c r="S200" s="133"/>
      <c r="T200" s="133"/>
    </row>
    <row r="201" spans="1:20" ht="15">
      <c r="A201" s="36"/>
      <c r="B201" s="37"/>
      <c r="C201" s="42"/>
      <c r="D201" s="69"/>
      <c r="E201" s="68"/>
      <c r="F201" s="68"/>
      <c r="G201" s="68"/>
      <c r="H201" s="144"/>
      <c r="I201" s="144"/>
      <c r="J201" s="145"/>
      <c r="K201" s="145"/>
      <c r="L201" s="131"/>
      <c r="M201" s="136"/>
      <c r="N201" s="133"/>
      <c r="O201" s="131"/>
      <c r="P201" s="131"/>
      <c r="Q201" s="131"/>
      <c r="R201" s="133"/>
      <c r="S201" s="133"/>
      <c r="T201" s="133"/>
    </row>
    <row r="202" spans="1:20" ht="15">
      <c r="A202" s="36"/>
      <c r="B202" s="37"/>
      <c r="C202" s="42"/>
      <c r="D202" s="69"/>
      <c r="E202" s="68"/>
      <c r="F202" s="68"/>
      <c r="G202" s="68"/>
      <c r="H202" s="144"/>
      <c r="I202" s="144"/>
      <c r="J202" s="145"/>
      <c r="K202" s="145"/>
      <c r="L202" s="131"/>
      <c r="M202" s="136"/>
      <c r="N202" s="133"/>
      <c r="O202" s="131"/>
      <c r="P202" s="131"/>
      <c r="Q202" s="131"/>
      <c r="R202" s="133"/>
      <c r="S202" s="133"/>
      <c r="T202" s="133"/>
    </row>
    <row r="203" spans="1:20" ht="15">
      <c r="A203" s="36"/>
      <c r="B203" s="37"/>
      <c r="C203" s="42"/>
      <c r="D203" s="69"/>
      <c r="E203" s="68"/>
      <c r="F203" s="68"/>
      <c r="G203" s="68"/>
      <c r="H203" s="144"/>
      <c r="I203" s="144"/>
      <c r="J203" s="145"/>
      <c r="K203" s="145"/>
      <c r="L203" s="131"/>
      <c r="M203" s="136"/>
      <c r="N203" s="133"/>
      <c r="O203" s="131"/>
      <c r="P203" s="131"/>
      <c r="Q203" s="131"/>
      <c r="R203" s="133"/>
      <c r="S203" s="133"/>
      <c r="T203" s="133"/>
    </row>
  </sheetData>
  <sheetProtection/>
  <mergeCells count="5">
    <mergeCell ref="R87:T87"/>
    <mergeCell ref="D87:G87"/>
    <mergeCell ref="B1:I1"/>
    <mergeCell ref="B2:I2"/>
    <mergeCell ref="B31:E31"/>
  </mergeCells>
  <conditionalFormatting sqref="J89:J203">
    <cfRule type="cellIs" priority="8" dxfId="0" operator="lessThan">
      <formula>#REF!</formula>
    </cfRule>
  </conditionalFormatting>
  <conditionalFormatting sqref="K89:K203">
    <cfRule type="cellIs" priority="7" dxfId="0" operator="lessThan">
      <formula>$G$28</formula>
    </cfRule>
  </conditionalFormatting>
  <dataValidations count="3">
    <dataValidation type="list" allowBlank="1" showInputMessage="1" showErrorMessage="1" sqref="O89:Q203 L89:L203">
      <formula1>"Yes,No"</formula1>
    </dataValidation>
    <dataValidation type="list" allowBlank="1" showInputMessage="1" showErrorMessage="1" sqref="N89:N203">
      <formula1>$B$11:$B$19</formula1>
    </dataValidation>
    <dataValidation type="list" allowBlank="1" showInputMessage="1" showErrorMessage="1" sqref="R89:T203">
      <formula1>$B$33:$B$49</formula1>
    </dataValidation>
  </dataValidations>
  <hyperlinks>
    <hyperlink ref="B87" r:id="rId1" display="http://rtf.nwcouncil.org/decisions.asp"/>
    <hyperlink ref="B90" r:id="rId2" display="http://rtf.nwcouncil.org/measures/measure.asp?id=166&amp;decisionid=249"/>
    <hyperlink ref="A89" r:id="rId3" tooltip="click for meeting agenda" display="http://rtf.nwcouncil.org/meetings/2013/01"/>
    <hyperlink ref="A90" r:id="rId4" tooltip="click for meeting agenda" display="http://rtf.nwcouncil.org/meetings/2013/01"/>
    <hyperlink ref="A91" r:id="rId5" tooltip="click for meeting agenda" display="http://rtf.nwcouncil.org/meetings/2013/01"/>
    <hyperlink ref="A92" r:id="rId6" tooltip="click for meeting agenda" display="http://rtf.nwcouncil.org/meetings/2013/01"/>
    <hyperlink ref="A93" r:id="rId7" tooltip="click for meeting agenda" display="http://rtf.nwcouncil.org/meetings/2013/01"/>
    <hyperlink ref="A94" r:id="rId8" tooltip="click for meeting agenda" display="http://rtf.nwcouncil.org/meetings/2013/01"/>
    <hyperlink ref="A95" r:id="rId9" tooltip="click for meeting agenda" display="http://rtf.nwcouncil.org/meetings/2013/01"/>
    <hyperlink ref="A96" r:id="rId10" tooltip="click for meeting agenda" display="http://rtf.nwcouncil.org/meetings/2013/01"/>
    <hyperlink ref="A97" r:id="rId11" tooltip="click for meeting agenda" display="http://rtf.nwcouncil.org/meetings/2013/01"/>
    <hyperlink ref="A98" r:id="rId12" tooltip="click for meeting agenda" display="http://rtf.nwcouncil.org/meetings/2013/01"/>
    <hyperlink ref="A99" r:id="rId13" tooltip="click for meeting agenda" display="http://rtf.nwcouncil.org/meetings/2013/01"/>
    <hyperlink ref="A100" r:id="rId14" tooltip="click for meeting agenda" display="http://rtf.nwcouncil.org/meetings/2013/01"/>
    <hyperlink ref="A101" r:id="rId15" tooltip="click for meeting agenda" display="http://rtf.nwcouncil.org/meetings/2013/01"/>
    <hyperlink ref="B91" r:id="rId16" display="http://rtf.nwcouncil.org/measures/measure.asp?id=170&amp;decisionid=251"/>
    <hyperlink ref="B92" r:id="rId17" display="http://rtf.nwcouncil.org/measures/measure.asp?id=168&amp;decisionid=248"/>
    <hyperlink ref="B93" r:id="rId18" display="http://rtf.nwcouncil.org/measures/measure.asp?id=105&amp;decisionid=245"/>
    <hyperlink ref="B94" r:id="rId19" display="http://rtf.nwcouncil.org/measures/measure.asp?id=109&amp;decisionid=250"/>
    <hyperlink ref="B95" r:id="rId20" display="http://rtf.nwcouncil.org/measures/measure.asp?id=101&amp;decisionid=254"/>
    <hyperlink ref="B96" r:id="rId21" display="http://rtf.nwcouncil.org/measures/measure.asp?id=93&amp;decisionid=246"/>
    <hyperlink ref="B97" r:id="rId22" display="http://rtf.nwcouncil.org/measures/measure.asp?id=144&amp;decisionid=244"/>
    <hyperlink ref="B98" r:id="rId23" display="http://rtf.nwcouncil.org/measures/measure.asp?id=167&amp;decisionid=247"/>
    <hyperlink ref="B99" r:id="rId24" display="http://rtf.nwcouncil.org/measures/measure.asp?id=110&amp;decisionid=252"/>
    <hyperlink ref="B100" r:id="rId25" display="http://rtf.nwcouncil.org/measures/measure.asp?id=99&amp;decisionid=253"/>
    <hyperlink ref="B101" r:id="rId26" display="http://rtf.nwcouncil.org/measures/measure.asp?id=85&amp;decisionid=258"/>
    <hyperlink ref="A102" r:id="rId27" tooltip="click for meeting agenda" display="http://rtf.nwcouncil.org/meetings/2013/01"/>
    <hyperlink ref="A103" r:id="rId28" tooltip="click for meeting agenda" display="http://rtf.nwcouncil.org/meetings/2013/01"/>
    <hyperlink ref="A104" r:id="rId29" tooltip="click for meeting agenda" display="http://rtf.nwcouncil.org/meetings/2013/01"/>
    <hyperlink ref="B102" r:id="rId30" display="http://rtf.nwcouncil.org/measures/measure.asp?id=115&amp;decisionid=258"/>
    <hyperlink ref="B103" r:id="rId31" display="http://rtf.nwcouncil.org/measures/measure.asp?id=130&amp;decisionid=259"/>
    <hyperlink ref="B104" r:id="rId32" display="http://rtf.nwcouncil.org/measures/measure.asp?id=200&amp;decisionid=259"/>
    <hyperlink ref="A105" r:id="rId33" tooltip="click for meeting agenda" display="http://rtf.nwcouncil.org/meetings/2013/02"/>
    <hyperlink ref="A106" r:id="rId34" tooltip="click for meeting agenda" display="http://rtf.nwcouncil.org/meetings/2013/02"/>
    <hyperlink ref="A107" r:id="rId35" tooltip="click for meeting agenda" display="http://rtf.nwcouncil.org/meetings/2013/02"/>
    <hyperlink ref="B105" r:id="rId36" display="http://rtf.nwcouncil.org/measures/measure.asp?id=189&amp;decisionid=261"/>
    <hyperlink ref="B106" r:id="rId37" display="http://rtf.nwcouncil.org/measures/measure.asp?id=191&amp;decisionid=262"/>
    <hyperlink ref="B107" r:id="rId38" display="http://rtf.nwcouncil.org/measures/measure.asp?id=198&amp;decisionid=260"/>
    <hyperlink ref="A108" r:id="rId39" tooltip="click for meeting agenda" display="http://rtf.nwcouncil.org/meetings/2013/03"/>
    <hyperlink ref="B108" r:id="rId40" display="http://rtf.nwcouncil.org/measures/measure.asp?id=115&amp;decisionid=263"/>
    <hyperlink ref="A109" r:id="rId41" tooltip="click for meeting agenda" display="http://rtf.nwcouncil.org/meetings/2013/03"/>
    <hyperlink ref="B109" r:id="rId42" display="http://rtf.nwcouncil.org/measures/measure.asp?id=85&amp;decisionid=264"/>
    <hyperlink ref="A110" r:id="rId43" tooltip="click for meeting agenda" display="http://rtf.nwcouncil.org/meetings/2013/04"/>
    <hyperlink ref="B110" r:id="rId44" display="javascript:void();"/>
    <hyperlink ref="A111" r:id="rId45" tooltip="click for meeting agenda" display="http://rtf.nwcouncil.org/meetings/2013/04"/>
    <hyperlink ref="B111" r:id="rId46" display="http://rtf.nwcouncil.org/measures/measure.asp?id=84&amp;decisionid=266"/>
    <hyperlink ref="A112" r:id="rId47" tooltip="click for meeting agenda" display="http://rtf.nwcouncil.org/meetings/2013/04"/>
    <hyperlink ref="B112" r:id="rId48" display="http://rtf.nwcouncil.org/measures/measure.asp?id=201&amp;decisionid=267"/>
    <hyperlink ref="A113" r:id="rId49" tooltip="click for meeting agenda" display="http://rtf.nwcouncil.org/meetings/2013/04"/>
    <hyperlink ref="B113" r:id="rId50" display="javascript:void();"/>
    <hyperlink ref="A114" r:id="rId51" tooltip="click for meeting agenda" display="http://rtf.nwcouncil.org/meetings/2013/04"/>
    <hyperlink ref="B114" r:id="rId52" display="http://rtf.nwcouncil.org/measures/measure.asp?id=115&amp;decisionid=269"/>
    <hyperlink ref="A116" r:id="rId53" tooltip="click for meeting agenda" display="http://rtf.nwcouncil.org/meetings/2013/04"/>
    <hyperlink ref="A117" r:id="rId54" tooltip="click for meeting agenda" display="http://rtf.nwcouncil.org/meetings/2013/04"/>
    <hyperlink ref="B117" r:id="rId55" display="http://rtf.nwcouncil.org/measures/measure.asp?id=90&amp;decisionid=272"/>
    <hyperlink ref="A118" r:id="rId56" tooltip="click for meeting agenda" display="http://rtf.nwcouncil.org/meetings/2013/04"/>
    <hyperlink ref="B118" r:id="rId57" display="http://rtf.nwcouncil.org/measures/measure.asp?id=122&amp;decisionid=273"/>
    <hyperlink ref="A119" r:id="rId58" tooltip="click for meeting agenda" display="http://rtf.nwcouncil.org/meetings/2013/04"/>
    <hyperlink ref="B119" r:id="rId59" display="http://rtf.nwcouncil.org/measures/measure.asp?id=103&amp;decisionid=274"/>
    <hyperlink ref="A120" r:id="rId60" tooltip="click for meeting agenda" display="http://rtf.nwcouncil.org/meetings/2013/04"/>
    <hyperlink ref="A121" r:id="rId61" tooltip="click for meeting agenda" display="http://rtf.nwcouncil.org/meetings/2013/04"/>
    <hyperlink ref="A122" r:id="rId62" tooltip="click for meeting agenda" display="http://rtf.nwcouncil.org/meetings/2013/04"/>
    <hyperlink ref="B116" r:id="rId63" display="http://rtf.nwcouncil.org/measures/measure.asp?id=87&amp;decisionid=271"/>
    <hyperlink ref="A115" r:id="rId64" tooltip="click for meeting agenda" display="http://rtf.nwcouncil.org/meetings/2013/04"/>
    <hyperlink ref="B115" r:id="rId65" display="http://rtf.nwcouncil.org/measures/measure.asp?id=85&amp;decisionid=270"/>
    <hyperlink ref="A123" r:id="rId66" tooltip="click for meeting agenda" display="http://rtf.nwcouncil.org/meetings/2013/05"/>
    <hyperlink ref="A124" r:id="rId67" tooltip="click for meeting agenda" display="http://rtf.nwcouncil.org/meetings/2013/05"/>
    <hyperlink ref="A125" r:id="rId68" tooltip="click for meeting agenda" display="http://rtf.nwcouncil.org/meetings/2013/05"/>
    <hyperlink ref="B124" r:id="rId69" display="http://rtf.nwcouncil.org/measures/measure.asp?id=106&amp;decisionid=280"/>
    <hyperlink ref="B125" r:id="rId70" display="http://rtf.nwcouncil.org/measures/measure.asp?id=129&amp;decisionid=281"/>
    <hyperlink ref="A126" r:id="rId71" tooltip="click for meeting agenda" display="http://rtf.nwcouncil.org/meetings/2013/06"/>
    <hyperlink ref="B126" r:id="rId72" display="http://rtf.nwcouncil.org/measures/measure.asp?id=158&amp;decisionid=283"/>
    <hyperlink ref="A127" r:id="rId73" tooltip="click for meeting agenda" display="http://rtf.nwcouncil.org/meetings/2013/06"/>
    <hyperlink ref="B127" r:id="rId74" display="http://rtf.nwcouncil.org/measures/measure.asp?id=202&amp;decisionid=282"/>
    <hyperlink ref="A128" r:id="rId75" tooltip="click for meeting agenda" display="http://rtf.nwcouncil.org/meetings/2013/06"/>
    <hyperlink ref="B129" r:id="rId76" display="http://rtf.nwcouncil.org/measures/measure.asp?id=96&amp;decisionid=298"/>
    <hyperlink ref="B130" r:id="rId77" display="http://rtf.nwcouncil.org/measures/measure.asp?id=97&amp;decisionid=298"/>
    <hyperlink ref="B131" r:id="rId78" display="http://rtf.nwcouncil.org/measures/measure.asp?id=98&amp;decisionid=298"/>
    <hyperlink ref="B132" r:id="rId79" display="http://rtf.nwcouncil.org/measures/measure.asp?id=99&amp;decisionid=298"/>
    <hyperlink ref="B133" r:id="rId80" display="http://rtf.nwcouncil.org/measures/measure.asp?id=101&amp;decisionid=298"/>
    <hyperlink ref="B134" r:id="rId81" display="http://rtf.nwcouncil.org/measures/measure.asp?id=95&amp;decisionid=300"/>
    <hyperlink ref="B135" r:id="rId82" display="http://rtf.nwcouncil.org/measures/measure.asp?id=103&amp;decisionid=299"/>
    <hyperlink ref="B137" r:id="rId83" display="http://rtf.nwcouncil.org/measures/measure.asp?id=106&amp;decisionid=301"/>
    <hyperlink ref="B139" r:id="rId84" display="http://rtf.nwcouncil.org/measures/measure.asp?id=198&amp;decisionid=304"/>
    <hyperlink ref="B140" r:id="rId85" display="http://rtf.nwcouncil.org/measures/measure.asp?id=150&amp;decisionid=303"/>
    <hyperlink ref="B141" r:id="rId86" display="http://rtf.nwcouncil.org/measures/measure.asp?id=204&amp;decisionid=305"/>
    <hyperlink ref="A129" r:id="rId87" tooltip="click for meeting agenda" display="http://rtf.nwcouncil.org/meetings/2013/07"/>
    <hyperlink ref="A130" r:id="rId88" tooltip="click for meeting agenda" display="http://rtf.nwcouncil.org/meetings/2013/07"/>
    <hyperlink ref="A131" r:id="rId89" tooltip="click for meeting agenda" display="http://rtf.nwcouncil.org/meetings/2013/07"/>
    <hyperlink ref="A132" r:id="rId90" tooltip="click for meeting agenda" display="http://rtf.nwcouncil.org/meetings/2013/07"/>
    <hyperlink ref="A133" r:id="rId91" tooltip="click for meeting agenda" display="http://rtf.nwcouncil.org/meetings/2013/07"/>
    <hyperlink ref="A134" r:id="rId92" tooltip="click for meeting agenda" display="http://rtf.nwcouncil.org/meetings/2013/07"/>
    <hyperlink ref="A135" r:id="rId93" tooltip="click for meeting agenda" display="http://rtf.nwcouncil.org/meetings/2013/07"/>
    <hyperlink ref="A137" r:id="rId94" tooltip="click for meeting agenda" display="http://rtf.nwcouncil.org/meetings/2013/07"/>
    <hyperlink ref="A138" r:id="rId95" tooltip="click for meeting agenda" display="http://rtf.nwcouncil.org/meetings/2013/07"/>
    <hyperlink ref="A139" r:id="rId96" tooltip="click for meeting agenda" display="http://rtf.nwcouncil.org/meetings/2013/08"/>
    <hyperlink ref="A140" r:id="rId97" tooltip="click for meeting agenda" display="http://rtf.nwcouncil.org/meetings/2013/08"/>
    <hyperlink ref="A141" r:id="rId98" tooltip="click for meeting agenda" display="http://rtf.nwcouncil.org/meetings/2013/08"/>
    <hyperlink ref="B128" r:id="rId99" display="http://rtf.nwcouncil.org/measures/support/files/RTFStandardInformationWorkbook_v1_5.xlsx"/>
    <hyperlink ref="B136" r:id="rId100" display="http://rtf.nwcouncil.org/measures/measure.asp?id=103&amp;decisionid=299"/>
    <hyperlink ref="A136" r:id="rId101" tooltip="click for meeting agenda" display="http://rtf.nwcouncil.org/meetings/2013/07"/>
    <hyperlink ref="B144" r:id="rId102" display="http://rtf.nwcouncil.org/measures/measure.asp?id=158&amp;decisionid=283"/>
    <hyperlink ref="B145" r:id="rId103" display="http://rtf.nwcouncil.org/measures/measure.asp?id=100"/>
    <hyperlink ref="B146" r:id="rId104" display="http://rtf.nwcouncil.org/subcommittees/Fan&amp;PumpVFD/"/>
    <hyperlink ref="B147" r:id="rId105" display="http://rtf.nwcouncil.org/measures/measure.asp?id=118"/>
    <hyperlink ref="A142" r:id="rId106" display="09/17/13"/>
    <hyperlink ref="A143" r:id="rId107" display="09/17/13"/>
    <hyperlink ref="A144" r:id="rId108" display="09/17/13"/>
    <hyperlink ref="A145" r:id="rId109" display="09/17/13"/>
    <hyperlink ref="A146" r:id="rId110" display="09/17/13"/>
    <hyperlink ref="A147" r:id="rId111" display="09/17/13"/>
    <hyperlink ref="A150" r:id="rId112" tooltip="click for meeting agenda" display="http://rtf.nwcouncil.org/meetings/2013/10"/>
    <hyperlink ref="B150" r:id="rId113" display="http://rtf.nwcouncil.org/measures/measure.asp?id=141&amp;decisionid=320"/>
    <hyperlink ref="A153" r:id="rId114" tooltip="click for meeting agenda" display="http://rtf.nwcouncil.org/meetings/2013/10"/>
    <hyperlink ref="B153" r:id="rId115" display="http://rtf.nwcouncil.org/measures/measure.asp?id=121&amp;decisionid=321"/>
    <hyperlink ref="B149" r:id="rId116" display="http://rtf.nwcouncil.org/measures/measure.asp?id=141&amp;decisionid=320"/>
    <hyperlink ref="A149" r:id="rId117" tooltip="click for meeting agenda" display="http://rtf.nwcouncil.org/meetings/2013/10"/>
    <hyperlink ref="A148" r:id="rId118" tooltip="click for meeting agenda" display="http://rtf.nwcouncil.org/meetings/2013/10"/>
    <hyperlink ref="B148" r:id="rId119" display="http://rtf.nwcouncil.org/measures/measure.asp?id=141&amp;decisionid=320"/>
    <hyperlink ref="A151" r:id="rId120" tooltip="click for meeting agenda" display="http://rtf.nwcouncil.org/meetings/2013/10"/>
    <hyperlink ref="A152" r:id="rId121" tooltip="click for meeting agenda" display="http://rtf.nwcouncil.org/meetings/2013/10"/>
    <hyperlink ref="A154" r:id="rId122" tooltip="click for meeting agenda" display="http://rtf.nwcouncil.org/meetings/2013/10"/>
    <hyperlink ref="B155" r:id="rId123" display="http://rtf.nwcouncil.org/measures/measure.asp?id=206"/>
    <hyperlink ref="B154" r:id="rId124" display="http://rtf.nwcouncil.org/measures/measure.asp?id=205"/>
    <hyperlink ref="A155" r:id="rId125" tooltip="click for meeting agenda" display="http://rtf.nwcouncil.org/meetings/2013/10"/>
    <hyperlink ref="A156" r:id="rId126" tooltip="click for meeting agenda" display="http://rtf.nwcouncil.org/meetings/2013/10"/>
    <hyperlink ref="B156" r:id="rId127" display="http://rtf.nwcouncil.org/measures/measure.asp?id=131"/>
  </hyperlinks>
  <printOptions/>
  <pageMargins left="0.7" right="0.7" top="0.75" bottom="0.75" header="0.3" footer="0.3"/>
  <pageSetup horizontalDpi="600" verticalDpi="600" orientation="landscape" scale="96" r:id="rId129"/>
  <rowBreaks count="1" manualBreakCount="1">
    <brk id="30" min="1" max="14" man="1"/>
  </rowBreaks>
  <colBreaks count="2" manualBreakCount="2">
    <brk id="5" min="3" max="54" man="1"/>
    <brk id="15" min="3" max="54" man="1"/>
  </colBreaks>
  <drawing r:id="rId128"/>
</worksheet>
</file>

<file path=xl/worksheets/sheet3.xml><?xml version="1.0" encoding="utf-8"?>
<worksheet xmlns="http://schemas.openxmlformats.org/spreadsheetml/2006/main" xmlns:r="http://schemas.openxmlformats.org/officeDocument/2006/relationships">
  <sheetPr>
    <pageSetUpPr fitToPage="1"/>
  </sheetPr>
  <dimension ref="A1:L31"/>
  <sheetViews>
    <sheetView showGridLines="0" zoomScalePageLayoutView="0" workbookViewId="0" topLeftCell="A1">
      <selection activeCell="A1" sqref="A1:G1"/>
    </sheetView>
  </sheetViews>
  <sheetFormatPr defaultColWidth="8.8515625" defaultRowHeight="15"/>
  <cols>
    <col min="1" max="1" width="65.00390625" style="0" customWidth="1"/>
    <col min="2" max="2" width="12.8515625" style="0" customWidth="1"/>
    <col min="3" max="3" width="16.140625" style="0" customWidth="1"/>
    <col min="4" max="4" width="12.8515625" style="0" customWidth="1"/>
    <col min="5" max="7" width="14.421875" style="0" customWidth="1"/>
    <col min="8" max="8" width="17.57421875" style="0" bestFit="1" customWidth="1"/>
    <col min="9" max="9" width="18.7109375" style="0" bestFit="1" customWidth="1"/>
    <col min="10" max="10" width="15.28125" style="0" bestFit="1" customWidth="1"/>
    <col min="11" max="11" width="10.8515625" style="0" bestFit="1" customWidth="1"/>
    <col min="12" max="12" width="17.57421875" style="0" bestFit="1" customWidth="1"/>
  </cols>
  <sheetData>
    <row r="1" spans="1:7" ht="15.75" thickBot="1">
      <c r="A1" s="225" t="s">
        <v>95</v>
      </c>
      <c r="B1" s="226"/>
      <c r="C1" s="226"/>
      <c r="D1" s="226"/>
      <c r="E1" s="226"/>
      <c r="F1" s="226"/>
      <c r="G1" s="227"/>
    </row>
    <row r="2" spans="1:7" ht="46.5" customHeight="1" thickBot="1">
      <c r="A2" s="239" t="s">
        <v>345</v>
      </c>
      <c r="B2" s="240"/>
      <c r="C2" s="240"/>
      <c r="D2" s="240"/>
      <c r="E2" s="240"/>
      <c r="F2" s="240"/>
      <c r="G2" s="241"/>
    </row>
    <row r="3" ht="6" customHeight="1">
      <c r="A3" s="1"/>
    </row>
    <row r="4" ht="19.5" thickBot="1">
      <c r="A4" s="8"/>
    </row>
    <row r="5" spans="1:12" ht="26.25" customHeight="1" thickBot="1">
      <c r="A5" s="49" t="s">
        <v>286</v>
      </c>
      <c r="B5" s="234" t="s">
        <v>24</v>
      </c>
      <c r="C5" s="235"/>
      <c r="D5" s="235"/>
      <c r="E5" s="236" t="s">
        <v>64</v>
      </c>
      <c r="F5" s="237"/>
      <c r="G5" s="237"/>
      <c r="H5" s="238"/>
      <c r="I5" s="242" t="s">
        <v>241</v>
      </c>
      <c r="J5" s="243"/>
      <c r="K5" s="243"/>
      <c r="L5" s="244"/>
    </row>
    <row r="6" spans="1:12" ht="75">
      <c r="A6" s="2" t="s">
        <v>0</v>
      </c>
      <c r="B6" s="94" t="s">
        <v>253</v>
      </c>
      <c r="C6" s="94" t="s">
        <v>23</v>
      </c>
      <c r="D6" s="94" t="s">
        <v>324</v>
      </c>
      <c r="E6" s="64" t="s">
        <v>253</v>
      </c>
      <c r="F6" s="3" t="s">
        <v>23</v>
      </c>
      <c r="G6" s="3" t="s">
        <v>66</v>
      </c>
      <c r="H6" s="4" t="s">
        <v>67</v>
      </c>
      <c r="I6" s="151" t="s">
        <v>253</v>
      </c>
      <c r="J6" s="152" t="s">
        <v>23</v>
      </c>
      <c r="K6" s="152" t="s">
        <v>242</v>
      </c>
      <c r="L6" s="153" t="s">
        <v>243</v>
      </c>
    </row>
    <row r="7" spans="1:12" ht="15">
      <c r="A7" s="5" t="s">
        <v>1</v>
      </c>
      <c r="B7" s="95">
        <v>487000</v>
      </c>
      <c r="C7" s="96">
        <v>558035.8030000001</v>
      </c>
      <c r="D7" s="192">
        <f>C7/B7</f>
        <v>1.1458640718685833</v>
      </c>
      <c r="E7" s="65">
        <v>549600</v>
      </c>
      <c r="F7" s="149">
        <v>444946.74407188414</v>
      </c>
      <c r="G7" s="149">
        <v>520707.20000000007</v>
      </c>
      <c r="H7" s="33" t="s">
        <v>65</v>
      </c>
      <c r="I7" s="154" t="s">
        <v>65</v>
      </c>
      <c r="J7" s="154" t="s">
        <v>65</v>
      </c>
      <c r="K7" s="154" t="s">
        <v>65</v>
      </c>
      <c r="L7" s="155" t="s">
        <v>65</v>
      </c>
    </row>
    <row r="8" spans="1:12" ht="15">
      <c r="A8" s="5" t="s">
        <v>2</v>
      </c>
      <c r="B8" s="95">
        <v>138000</v>
      </c>
      <c r="C8" s="96">
        <v>103857.29633333333</v>
      </c>
      <c r="D8" s="192">
        <f aca="true" t="shared" si="0" ref="D8:D15">C8/B8</f>
        <v>0.7525891038647343</v>
      </c>
      <c r="E8" s="65">
        <v>161000</v>
      </c>
      <c r="F8" s="149">
        <v>64286.83560000001</v>
      </c>
      <c r="G8" s="149">
        <v>163102.00000000003</v>
      </c>
      <c r="H8" s="33" t="s">
        <v>65</v>
      </c>
      <c r="I8" s="154" t="s">
        <v>65</v>
      </c>
      <c r="J8" s="154" t="s">
        <v>65</v>
      </c>
      <c r="K8" s="154" t="s">
        <v>65</v>
      </c>
      <c r="L8" s="155" t="s">
        <v>65</v>
      </c>
    </row>
    <row r="9" spans="1:12" ht="15">
      <c r="A9" s="5" t="s">
        <v>3</v>
      </c>
      <c r="B9" s="95">
        <v>176000</v>
      </c>
      <c r="C9" s="96">
        <v>163590.788</v>
      </c>
      <c r="D9" s="192">
        <f t="shared" si="0"/>
        <v>0.9294931136363637</v>
      </c>
      <c r="E9" s="65">
        <v>66500</v>
      </c>
      <c r="F9" s="149">
        <v>18123.2887826087</v>
      </c>
      <c r="G9" s="149">
        <v>57803.000000000015</v>
      </c>
      <c r="H9" s="33" t="s">
        <v>65</v>
      </c>
      <c r="I9" s="154" t="s">
        <v>65</v>
      </c>
      <c r="J9" s="154" t="s">
        <v>65</v>
      </c>
      <c r="K9" s="154" t="s">
        <v>65</v>
      </c>
      <c r="L9" s="155" t="s">
        <v>65</v>
      </c>
    </row>
    <row r="10" spans="1:12" ht="15">
      <c r="A10" s="5" t="s">
        <v>4</v>
      </c>
      <c r="B10" s="95">
        <v>134000</v>
      </c>
      <c r="C10" s="96">
        <v>94479.38199999998</v>
      </c>
      <c r="D10" s="192">
        <f t="shared" si="0"/>
        <v>0.705070014925373</v>
      </c>
      <c r="E10" s="65">
        <v>95000</v>
      </c>
      <c r="F10" s="149">
        <v>33308.22105507247</v>
      </c>
      <c r="G10" s="149">
        <v>113290.00000000001</v>
      </c>
      <c r="H10" s="33" t="s">
        <v>65</v>
      </c>
      <c r="I10" s="154" t="s">
        <v>65</v>
      </c>
      <c r="J10" s="154" t="s">
        <v>65</v>
      </c>
      <c r="K10" s="154" t="s">
        <v>65</v>
      </c>
      <c r="L10" s="155" t="s">
        <v>65</v>
      </c>
    </row>
    <row r="11" spans="1:12" ht="15">
      <c r="A11" s="5" t="s">
        <v>5</v>
      </c>
      <c r="B11" s="95">
        <v>228000</v>
      </c>
      <c r="C11" s="96">
        <v>177822.172</v>
      </c>
      <c r="D11" s="192">
        <f t="shared" si="0"/>
        <v>0.7799218070175438</v>
      </c>
      <c r="E11" s="65">
        <v>151900</v>
      </c>
      <c r="F11" s="149">
        <v>20056.439586086963</v>
      </c>
      <c r="G11" s="149">
        <v>149345.80000000002</v>
      </c>
      <c r="H11" s="33" t="s">
        <v>65</v>
      </c>
      <c r="I11" s="154" t="s">
        <v>65</v>
      </c>
      <c r="J11" s="154" t="s">
        <v>65</v>
      </c>
      <c r="K11" s="154" t="s">
        <v>65</v>
      </c>
      <c r="L11" s="155" t="s">
        <v>65</v>
      </c>
    </row>
    <row r="12" spans="1:12" ht="15">
      <c r="A12" s="5" t="s">
        <v>6</v>
      </c>
      <c r="B12" s="95">
        <v>58000</v>
      </c>
      <c r="C12" s="96">
        <v>55301.39533333333</v>
      </c>
      <c r="D12" s="192">
        <f t="shared" si="0"/>
        <v>0.9534723333333333</v>
      </c>
      <c r="E12" s="65">
        <v>87000</v>
      </c>
      <c r="F12" s="149">
        <v>53967.12659710146</v>
      </c>
      <c r="G12" s="149">
        <v>65794.00000000001</v>
      </c>
      <c r="H12" s="33" t="s">
        <v>65</v>
      </c>
      <c r="I12" s="154" t="s">
        <v>65</v>
      </c>
      <c r="J12" s="154" t="s">
        <v>65</v>
      </c>
      <c r="K12" s="154" t="s">
        <v>65</v>
      </c>
      <c r="L12" s="155" t="s">
        <v>65</v>
      </c>
    </row>
    <row r="13" spans="1:12" ht="15">
      <c r="A13" s="5" t="s">
        <v>7</v>
      </c>
      <c r="B13" s="95">
        <v>0</v>
      </c>
      <c r="C13" s="96">
        <v>0</v>
      </c>
      <c r="D13" s="192">
        <v>1</v>
      </c>
      <c r="E13" s="65">
        <v>0</v>
      </c>
      <c r="F13" s="149">
        <v>25000</v>
      </c>
      <c r="G13" s="149">
        <v>0</v>
      </c>
      <c r="H13" s="33" t="s">
        <v>65</v>
      </c>
      <c r="I13" s="154" t="s">
        <v>65</v>
      </c>
      <c r="J13" s="154" t="s">
        <v>65</v>
      </c>
      <c r="K13" s="154" t="s">
        <v>65</v>
      </c>
      <c r="L13" s="155" t="s">
        <v>65</v>
      </c>
    </row>
    <row r="14" spans="1:12" ht="15">
      <c r="A14" s="5" t="s">
        <v>8</v>
      </c>
      <c r="B14" s="95">
        <v>174000</v>
      </c>
      <c r="C14" s="96">
        <v>147268.56</v>
      </c>
      <c r="D14" s="192">
        <f t="shared" si="0"/>
        <v>0.8463710344827586</v>
      </c>
      <c r="E14" s="65">
        <v>174000</v>
      </c>
      <c r="F14" s="149">
        <v>135089.72</v>
      </c>
      <c r="G14" s="149">
        <v>170868.00000000003</v>
      </c>
      <c r="H14" s="33" t="s">
        <v>65</v>
      </c>
      <c r="I14" s="154" t="s">
        <v>65</v>
      </c>
      <c r="J14" s="154" t="s">
        <v>65</v>
      </c>
      <c r="K14" s="154" t="s">
        <v>65</v>
      </c>
      <c r="L14" s="155" t="s">
        <v>65</v>
      </c>
    </row>
    <row r="15" spans="1:12" ht="15.75" thickBot="1">
      <c r="A15" s="71" t="s">
        <v>9</v>
      </c>
      <c r="B15" s="97">
        <v>105000</v>
      </c>
      <c r="C15" s="98">
        <v>112965.1633333333</v>
      </c>
      <c r="D15" s="194">
        <f t="shared" si="0"/>
        <v>1.075858698412698</v>
      </c>
      <c r="E15" s="73">
        <v>215000</v>
      </c>
      <c r="F15" s="150">
        <v>178504.13430724642</v>
      </c>
      <c r="G15" s="150">
        <v>211130.00000000003</v>
      </c>
      <c r="H15" s="72" t="s">
        <v>65</v>
      </c>
      <c r="I15" s="156" t="s">
        <v>65</v>
      </c>
      <c r="J15" s="156" t="s">
        <v>65</v>
      </c>
      <c r="K15" s="156" t="s">
        <v>65</v>
      </c>
      <c r="L15" s="157" t="s">
        <v>65</v>
      </c>
    </row>
    <row r="16" spans="1:12" ht="38.25" customHeight="1" thickBot="1">
      <c r="A16" s="74" t="s">
        <v>93</v>
      </c>
      <c r="B16" s="99">
        <f aca="true" t="shared" si="1" ref="B16:L16">SUM(B7:B15)</f>
        <v>1500000</v>
      </c>
      <c r="C16" s="99">
        <f t="shared" si="1"/>
        <v>1413320.5600000003</v>
      </c>
      <c r="D16" s="193" t="s">
        <v>65</v>
      </c>
      <c r="E16" s="143">
        <f t="shared" si="1"/>
        <v>1500000</v>
      </c>
      <c r="F16" s="143">
        <f t="shared" si="1"/>
        <v>973282.5100000002</v>
      </c>
      <c r="G16" s="143">
        <f t="shared" si="1"/>
        <v>1452040.0000000002</v>
      </c>
      <c r="H16" s="185">
        <f t="shared" si="1"/>
        <v>0</v>
      </c>
      <c r="I16" s="158">
        <f t="shared" si="1"/>
        <v>0</v>
      </c>
      <c r="J16" s="159">
        <f t="shared" si="1"/>
        <v>0</v>
      </c>
      <c r="K16" s="160">
        <f t="shared" si="1"/>
        <v>0</v>
      </c>
      <c r="L16" s="161">
        <f t="shared" si="1"/>
        <v>0</v>
      </c>
    </row>
    <row r="17" spans="1:7" ht="15">
      <c r="A17" s="221" t="s">
        <v>212</v>
      </c>
      <c r="G17" s="196"/>
    </row>
    <row r="18" ht="15">
      <c r="A18" s="58" t="s">
        <v>94</v>
      </c>
    </row>
    <row r="22" ht="15">
      <c r="D22" s="53"/>
    </row>
    <row r="23" ht="15">
      <c r="D23" s="53"/>
    </row>
    <row r="24" ht="15">
      <c r="D24" s="53"/>
    </row>
    <row r="25" ht="15">
      <c r="D25" s="53"/>
    </row>
    <row r="26" ht="15">
      <c r="D26" s="53"/>
    </row>
    <row r="27" ht="15">
      <c r="D27" s="53"/>
    </row>
    <row r="28" ht="15">
      <c r="D28" s="53"/>
    </row>
    <row r="29" ht="15">
      <c r="D29" s="53"/>
    </row>
    <row r="30" ht="15">
      <c r="D30" s="53"/>
    </row>
    <row r="31" ht="15">
      <c r="D31" s="53"/>
    </row>
  </sheetData>
  <sheetProtection/>
  <mergeCells count="5">
    <mergeCell ref="B5:D5"/>
    <mergeCell ref="E5:H5"/>
    <mergeCell ref="A1:G1"/>
    <mergeCell ref="A2:G2"/>
    <mergeCell ref="I5:L5"/>
  </mergeCells>
  <hyperlinks>
    <hyperlink ref="A17" r:id="rId1" display="http://rtf.nwcouncil.org/workplan/"/>
  </hyperlinks>
  <printOptions/>
  <pageMargins left="0.7" right="0.7" top="0.75" bottom="0.75" header="0.3" footer="0.3"/>
  <pageSetup fitToHeight="1" fitToWidth="1" horizontalDpi="600" verticalDpi="600" orientation="landscape" scale="65" r:id="rId2"/>
</worksheet>
</file>

<file path=xl/worksheets/sheet4.xml><?xml version="1.0" encoding="utf-8"?>
<worksheet xmlns="http://schemas.openxmlformats.org/spreadsheetml/2006/main" xmlns:r="http://schemas.openxmlformats.org/officeDocument/2006/relationships">
  <sheetPr>
    <pageSetUpPr fitToPage="1"/>
  </sheetPr>
  <dimension ref="A1:L52"/>
  <sheetViews>
    <sheetView showGridLines="0" zoomScalePageLayoutView="0" workbookViewId="0" topLeftCell="A1">
      <selection activeCell="A1" sqref="A1:H1"/>
    </sheetView>
  </sheetViews>
  <sheetFormatPr defaultColWidth="9.140625" defaultRowHeight="15"/>
  <cols>
    <col min="1" max="1" width="13.00390625" style="0" customWidth="1"/>
    <col min="2" max="2" width="21.00390625" style="0" customWidth="1"/>
    <col min="3" max="3" width="25.8515625" style="0" customWidth="1"/>
    <col min="4" max="4" width="16.7109375" style="0" bestFit="1" customWidth="1"/>
    <col min="5" max="5" width="13.00390625" style="0" customWidth="1"/>
    <col min="6" max="6" width="12.28125" style="0" customWidth="1"/>
    <col min="7" max="7" width="2.140625" style="0" customWidth="1"/>
    <col min="8" max="8" width="16.00390625" style="0" customWidth="1"/>
    <col min="9" max="9" width="90.57421875" style="0" bestFit="1" customWidth="1"/>
  </cols>
  <sheetData>
    <row r="1" spans="1:8" ht="15.75" thickBot="1">
      <c r="A1" s="225" t="s">
        <v>95</v>
      </c>
      <c r="B1" s="226"/>
      <c r="C1" s="226"/>
      <c r="D1" s="226"/>
      <c r="E1" s="226"/>
      <c r="F1" s="226"/>
      <c r="G1" s="226"/>
      <c r="H1" s="227"/>
    </row>
    <row r="2" spans="1:8" ht="30.75" customHeight="1" thickBot="1">
      <c r="A2" s="239" t="s">
        <v>110</v>
      </c>
      <c r="B2" s="240"/>
      <c r="C2" s="240"/>
      <c r="D2" s="240"/>
      <c r="E2" s="240"/>
      <c r="F2" s="240"/>
      <c r="G2" s="240"/>
      <c r="H2" s="241"/>
    </row>
    <row r="4" ht="15.75" customHeight="1" thickBot="1">
      <c r="A4" s="16" t="s">
        <v>379</v>
      </c>
    </row>
    <row r="5" spans="1:9" ht="19.5" thickBot="1">
      <c r="A5" s="266" t="s">
        <v>26</v>
      </c>
      <c r="B5" s="267"/>
      <c r="C5" s="267"/>
      <c r="D5" s="267"/>
      <c r="E5" s="267"/>
      <c r="F5" s="267"/>
      <c r="G5" s="267"/>
      <c r="H5" s="268"/>
      <c r="I5" s="269" t="s">
        <v>18</v>
      </c>
    </row>
    <row r="6" spans="1:9" ht="19.5" thickBot="1">
      <c r="A6" s="17"/>
      <c r="B6" s="18" t="s">
        <v>38</v>
      </c>
      <c r="C6" s="19" t="s">
        <v>15</v>
      </c>
      <c r="D6" s="19" t="s">
        <v>16</v>
      </c>
      <c r="E6" s="19" t="s">
        <v>14</v>
      </c>
      <c r="F6" s="20" t="s">
        <v>10</v>
      </c>
      <c r="G6" s="19"/>
      <c r="H6" s="21" t="s">
        <v>13</v>
      </c>
      <c r="I6" s="270"/>
    </row>
    <row r="7" spans="1:9" ht="18.75">
      <c r="A7" s="251" t="s">
        <v>19</v>
      </c>
      <c r="B7" s="22" t="s">
        <v>28</v>
      </c>
      <c r="C7" s="23">
        <f>'UES list'!I7</f>
        <v>32</v>
      </c>
      <c r="D7" s="23">
        <f>'UES list'!L7</f>
        <v>10</v>
      </c>
      <c r="E7" s="23">
        <f>'UES list'!K7</f>
        <v>12</v>
      </c>
      <c r="F7" s="24">
        <f>SUM(C7:E7)</f>
        <v>54</v>
      </c>
      <c r="G7" s="23"/>
      <c r="H7" s="260">
        <f>'UES list'!J11</f>
        <v>21</v>
      </c>
      <c r="I7" s="257" t="s">
        <v>312</v>
      </c>
    </row>
    <row r="8" spans="1:9" ht="18.75">
      <c r="A8" s="252"/>
      <c r="B8" s="25" t="s">
        <v>37</v>
      </c>
      <c r="C8" s="26">
        <f>'UES list'!I8</f>
        <v>4</v>
      </c>
      <c r="D8" s="23">
        <f>'UES list'!L8</f>
        <v>0</v>
      </c>
      <c r="E8" s="23">
        <f>'UES list'!K8</f>
        <v>1</v>
      </c>
      <c r="F8" s="24">
        <f>SUM(C8:E8)</f>
        <v>5</v>
      </c>
      <c r="G8" s="26"/>
      <c r="H8" s="261"/>
      <c r="I8" s="258"/>
    </row>
    <row r="9" spans="1:9" ht="18.75">
      <c r="A9" s="252"/>
      <c r="B9" s="25" t="s">
        <v>12</v>
      </c>
      <c r="C9" s="26">
        <f>'UES list'!I9</f>
        <v>14</v>
      </c>
      <c r="D9" s="23">
        <f>'UES list'!L9</f>
        <v>0</v>
      </c>
      <c r="E9" s="23">
        <f>'UES list'!K9</f>
        <v>0</v>
      </c>
      <c r="F9" s="24">
        <f>SUM(C9:E9)</f>
        <v>14</v>
      </c>
      <c r="G9" s="26"/>
      <c r="H9" s="261"/>
      <c r="I9" s="258"/>
    </row>
    <row r="10" spans="1:9" s="127" customFormat="1" ht="18.75">
      <c r="A10" s="252"/>
      <c r="B10" s="61" t="s">
        <v>333</v>
      </c>
      <c r="C10" s="26">
        <f>'UES list'!I10</f>
        <v>2</v>
      </c>
      <c r="D10" s="23">
        <f>'UES list'!L10</f>
        <v>0</v>
      </c>
      <c r="E10" s="23">
        <f>'UES list'!K10</f>
        <v>0</v>
      </c>
      <c r="F10" s="24">
        <f>SUM(C10:E10)</f>
        <v>2</v>
      </c>
      <c r="G10" s="62"/>
      <c r="H10" s="261"/>
      <c r="I10" s="258"/>
    </row>
    <row r="11" spans="1:9" ht="19.5" thickBot="1">
      <c r="A11" s="253"/>
      <c r="B11" s="50" t="s">
        <v>10</v>
      </c>
      <c r="C11" s="51">
        <f>SUM(C7:C10)</f>
        <v>52</v>
      </c>
      <c r="D11" s="51">
        <f>SUM(D7:D10)</f>
        <v>10</v>
      </c>
      <c r="E11" s="51">
        <f>SUM(E7:E10)</f>
        <v>13</v>
      </c>
      <c r="F11" s="51">
        <f>SUM(F7:F10)</f>
        <v>75</v>
      </c>
      <c r="G11" s="27"/>
      <c r="H11" s="262"/>
      <c r="I11" s="259"/>
    </row>
    <row r="12" spans="1:9" ht="18.75">
      <c r="A12" s="251" t="s">
        <v>63</v>
      </c>
      <c r="B12" s="28" t="s">
        <v>28</v>
      </c>
      <c r="C12" s="29">
        <v>1</v>
      </c>
      <c r="D12" s="29">
        <v>6</v>
      </c>
      <c r="E12" s="30"/>
      <c r="F12" s="24">
        <f>SUM(C12:E12)</f>
        <v>7</v>
      </c>
      <c r="G12" s="29"/>
      <c r="H12" s="260">
        <v>1</v>
      </c>
      <c r="I12" s="257" t="s">
        <v>344</v>
      </c>
    </row>
    <row r="13" spans="1:9" ht="18.75">
      <c r="A13" s="254"/>
      <c r="B13" s="25" t="s">
        <v>37</v>
      </c>
      <c r="C13" s="26">
        <v>3</v>
      </c>
      <c r="D13" s="26"/>
      <c r="E13" s="31"/>
      <c r="F13" s="24">
        <f>SUM(C13:E13)</f>
        <v>3</v>
      </c>
      <c r="G13" s="26"/>
      <c r="H13" s="261"/>
      <c r="I13" s="258"/>
    </row>
    <row r="14" spans="1:9" ht="18.75">
      <c r="A14" s="254"/>
      <c r="B14" s="61" t="s">
        <v>12</v>
      </c>
      <c r="C14" s="62">
        <v>2</v>
      </c>
      <c r="D14" s="62"/>
      <c r="E14" s="63"/>
      <c r="F14" s="24">
        <f>SUM(C14:E14)</f>
        <v>2</v>
      </c>
      <c r="G14" s="62"/>
      <c r="H14" s="261"/>
      <c r="I14" s="258"/>
    </row>
    <row r="15" spans="1:9" ht="19.5" thickBot="1">
      <c r="A15" s="255"/>
      <c r="B15" s="50" t="s">
        <v>10</v>
      </c>
      <c r="C15" s="51">
        <f>SUM(C12:C14)</f>
        <v>6</v>
      </c>
      <c r="D15" s="51">
        <f>SUM(D12:D14)</f>
        <v>6</v>
      </c>
      <c r="E15" s="51">
        <f>SUM(E12:E14)</f>
        <v>0</v>
      </c>
      <c r="F15" s="51">
        <f>SUM(F12:F14)</f>
        <v>12</v>
      </c>
      <c r="G15" s="27"/>
      <c r="H15" s="262"/>
      <c r="I15" s="259"/>
    </row>
    <row r="16" ht="15">
      <c r="B16" s="9" t="s">
        <v>46</v>
      </c>
    </row>
    <row r="17" ht="15">
      <c r="B17" s="221" t="s">
        <v>210</v>
      </c>
    </row>
    <row r="18" ht="15">
      <c r="B18" s="221" t="s">
        <v>211</v>
      </c>
    </row>
    <row r="20" spans="2:3" ht="21.75" thickBot="1">
      <c r="B20" s="13" t="s">
        <v>0</v>
      </c>
      <c r="C20" s="14" t="s">
        <v>39</v>
      </c>
    </row>
    <row r="21" spans="2:9" ht="43.5" customHeight="1">
      <c r="B21" s="199" t="s">
        <v>28</v>
      </c>
      <c r="C21" s="271" t="s">
        <v>40</v>
      </c>
      <c r="D21" s="264"/>
      <c r="E21" s="264"/>
      <c r="F21" s="264"/>
      <c r="G21" s="264"/>
      <c r="H21" s="264"/>
      <c r="I21" s="265"/>
    </row>
    <row r="22" spans="2:9" ht="93" customHeight="1">
      <c r="B22" s="200" t="s">
        <v>37</v>
      </c>
      <c r="C22" s="245" t="s">
        <v>41</v>
      </c>
      <c r="D22" s="246"/>
      <c r="E22" s="246"/>
      <c r="F22" s="246"/>
      <c r="G22" s="246"/>
      <c r="H22" s="246"/>
      <c r="I22" s="247"/>
    </row>
    <row r="23" spans="2:9" s="127" customFormat="1" ht="93" customHeight="1" thickBot="1">
      <c r="B23" s="201" t="s">
        <v>12</v>
      </c>
      <c r="C23" s="248" t="s">
        <v>42</v>
      </c>
      <c r="D23" s="249"/>
      <c r="E23" s="249"/>
      <c r="F23" s="249"/>
      <c r="G23" s="249"/>
      <c r="H23" s="249"/>
      <c r="I23" s="250"/>
    </row>
    <row r="24" spans="2:9" ht="90" customHeight="1" thickBot="1">
      <c r="B24" s="201" t="s">
        <v>333</v>
      </c>
      <c r="C24" s="256" t="s">
        <v>363</v>
      </c>
      <c r="D24" s="249"/>
      <c r="E24" s="249"/>
      <c r="F24" s="249"/>
      <c r="G24" s="249"/>
      <c r="H24" s="249"/>
      <c r="I24" s="250"/>
    </row>
    <row r="26" spans="2:3" s="12" customFormat="1" ht="21.75" thickBot="1">
      <c r="B26" s="13" t="s">
        <v>33</v>
      </c>
      <c r="C26" s="14" t="s">
        <v>39</v>
      </c>
    </row>
    <row r="27" spans="2:9" s="12" customFormat="1" ht="64.5" customHeight="1">
      <c r="B27" s="199" t="s">
        <v>15</v>
      </c>
      <c r="C27" s="263" t="s">
        <v>34</v>
      </c>
      <c r="D27" s="264"/>
      <c r="E27" s="264"/>
      <c r="F27" s="264"/>
      <c r="G27" s="264"/>
      <c r="H27" s="264"/>
      <c r="I27" s="265"/>
    </row>
    <row r="28" spans="2:9" s="12" customFormat="1" ht="64.5" customHeight="1">
      <c r="B28" s="202" t="s">
        <v>16</v>
      </c>
      <c r="C28" s="245" t="s">
        <v>43</v>
      </c>
      <c r="D28" s="246"/>
      <c r="E28" s="246"/>
      <c r="F28" s="246"/>
      <c r="G28" s="246"/>
      <c r="H28" s="246"/>
      <c r="I28" s="247"/>
    </row>
    <row r="29" spans="2:9" s="12" customFormat="1" ht="102" customHeight="1">
      <c r="B29" s="202" t="s">
        <v>36</v>
      </c>
      <c r="C29" s="245" t="s">
        <v>44</v>
      </c>
      <c r="D29" s="246"/>
      <c r="E29" s="246"/>
      <c r="F29" s="246"/>
      <c r="G29" s="246"/>
      <c r="H29" s="246"/>
      <c r="I29" s="247"/>
    </row>
    <row r="30" spans="2:9" s="12" customFormat="1" ht="64.5" customHeight="1" thickBot="1">
      <c r="B30" s="203" t="s">
        <v>35</v>
      </c>
      <c r="C30" s="248" t="s">
        <v>45</v>
      </c>
      <c r="D30" s="249"/>
      <c r="E30" s="249"/>
      <c r="F30" s="249"/>
      <c r="G30" s="249"/>
      <c r="H30" s="249"/>
      <c r="I30" s="250"/>
    </row>
    <row r="32" ht="15.75" thickBot="1">
      <c r="A32" s="127" t="s">
        <v>403</v>
      </c>
    </row>
    <row r="33" spans="1:9" ht="19.5" thickBot="1">
      <c r="A33" s="266" t="s">
        <v>26</v>
      </c>
      <c r="B33" s="267"/>
      <c r="C33" s="267"/>
      <c r="D33" s="267"/>
      <c r="E33" s="267"/>
      <c r="F33" s="267"/>
      <c r="G33" s="267"/>
      <c r="H33" s="268"/>
      <c r="I33" s="269" t="s">
        <v>18</v>
      </c>
    </row>
    <row r="34" spans="1:9" ht="19.5" thickBot="1">
      <c r="A34" s="17"/>
      <c r="B34" s="18" t="s">
        <v>38</v>
      </c>
      <c r="C34" s="19" t="s">
        <v>15</v>
      </c>
      <c r="D34" s="19" t="s">
        <v>16</v>
      </c>
      <c r="E34" s="19" t="s">
        <v>14</v>
      </c>
      <c r="F34" s="20" t="s">
        <v>10</v>
      </c>
      <c r="G34" s="19"/>
      <c r="H34" s="21" t="s">
        <v>13</v>
      </c>
      <c r="I34" s="270"/>
    </row>
    <row r="35" spans="1:9" ht="18.75">
      <c r="A35" s="251" t="s">
        <v>19</v>
      </c>
      <c r="B35" s="22" t="s">
        <v>28</v>
      </c>
      <c r="C35" s="23">
        <v>31</v>
      </c>
      <c r="D35" s="23">
        <v>11</v>
      </c>
      <c r="E35" s="23">
        <v>24</v>
      </c>
      <c r="F35" s="24">
        <f>SUM(C35:E35)</f>
        <v>66</v>
      </c>
      <c r="G35" s="23"/>
      <c r="H35" s="260">
        <v>11</v>
      </c>
      <c r="I35" s="257" t="s">
        <v>400</v>
      </c>
    </row>
    <row r="36" spans="1:9" ht="18.75">
      <c r="A36" s="254"/>
      <c r="B36" s="25" t="s">
        <v>37</v>
      </c>
      <c r="C36" s="26">
        <v>4</v>
      </c>
      <c r="D36" s="26">
        <v>1</v>
      </c>
      <c r="E36" s="26">
        <v>2</v>
      </c>
      <c r="F36" s="24">
        <f>SUM(C36:E36)</f>
        <v>7</v>
      </c>
      <c r="G36" s="26"/>
      <c r="H36" s="261"/>
      <c r="I36" s="258"/>
    </row>
    <row r="37" spans="1:9" ht="18.75">
      <c r="A37" s="254"/>
      <c r="B37" s="25" t="s">
        <v>12</v>
      </c>
      <c r="C37" s="26"/>
      <c r="D37" s="26">
        <v>8</v>
      </c>
      <c r="E37" s="26"/>
      <c r="F37" s="24">
        <f>SUM(C37:E37)</f>
        <v>8</v>
      </c>
      <c r="G37" s="26"/>
      <c r="H37" s="261"/>
      <c r="I37" s="258"/>
    </row>
    <row r="38" spans="1:9" ht="19.5" thickBot="1">
      <c r="A38" s="255"/>
      <c r="B38" s="50" t="s">
        <v>10</v>
      </c>
      <c r="C38" s="51">
        <f>SUM(C35:C37)</f>
        <v>35</v>
      </c>
      <c r="D38" s="51">
        <f>SUM(D35:D37)</f>
        <v>20</v>
      </c>
      <c r="E38" s="51">
        <f>SUM(E35:E37)</f>
        <v>26</v>
      </c>
      <c r="F38" s="51">
        <f>SUM(F35:F37)</f>
        <v>81</v>
      </c>
      <c r="G38" s="27"/>
      <c r="H38" s="262"/>
      <c r="I38" s="259"/>
    </row>
    <row r="39" spans="1:9" ht="18.75">
      <c r="A39" s="251" t="s">
        <v>63</v>
      </c>
      <c r="B39" s="28" t="s">
        <v>28</v>
      </c>
      <c r="C39" s="29">
        <v>1</v>
      </c>
      <c r="D39" s="29">
        <v>9</v>
      </c>
      <c r="E39" s="30"/>
      <c r="F39" s="24">
        <f>SUM(C39:E39)</f>
        <v>10</v>
      </c>
      <c r="G39" s="29"/>
      <c r="H39" s="272"/>
      <c r="I39" s="257" t="s">
        <v>402</v>
      </c>
    </row>
    <row r="40" spans="1:9" ht="18.75">
      <c r="A40" s="254"/>
      <c r="B40" s="25" t="s">
        <v>401</v>
      </c>
      <c r="C40" s="26">
        <v>1</v>
      </c>
      <c r="D40" s="26"/>
      <c r="E40" s="31"/>
      <c r="F40" s="24">
        <f>SUM(C40:E40)</f>
        <v>1</v>
      </c>
      <c r="G40" s="26"/>
      <c r="H40" s="273"/>
      <c r="I40" s="258"/>
    </row>
    <row r="41" spans="1:9" ht="18.75">
      <c r="A41" s="254"/>
      <c r="B41" s="61" t="s">
        <v>12</v>
      </c>
      <c r="C41" s="62"/>
      <c r="D41" s="62"/>
      <c r="E41" s="63"/>
      <c r="F41" s="24">
        <f>SUM(C41:E41)</f>
        <v>0</v>
      </c>
      <c r="G41" s="62"/>
      <c r="H41" s="273"/>
      <c r="I41" s="258"/>
    </row>
    <row r="42" spans="1:9" ht="19.5" thickBot="1">
      <c r="A42" s="255"/>
      <c r="B42" s="50" t="s">
        <v>10</v>
      </c>
      <c r="C42" s="51">
        <f>SUM(C39:C41)</f>
        <v>2</v>
      </c>
      <c r="D42" s="51">
        <f>SUM(D39:D41)</f>
        <v>9</v>
      </c>
      <c r="E42" s="51">
        <f>SUM(E39:E41)</f>
        <v>0</v>
      </c>
      <c r="F42" s="51">
        <f>SUM(F39:F41)</f>
        <v>11</v>
      </c>
      <c r="G42" s="27"/>
      <c r="H42" s="274"/>
      <c r="I42" s="259"/>
    </row>
    <row r="47" spans="10:12" ht="15">
      <c r="J47">
        <v>2012</v>
      </c>
      <c r="K47">
        <v>2013</v>
      </c>
      <c r="L47" s="127"/>
    </row>
    <row r="48" spans="9:11" ht="15">
      <c r="I48" s="127" t="s">
        <v>406</v>
      </c>
      <c r="J48">
        <f>E38</f>
        <v>26</v>
      </c>
      <c r="K48">
        <f>E11</f>
        <v>13</v>
      </c>
    </row>
    <row r="49" spans="9:12" ht="15">
      <c r="I49" s="127" t="s">
        <v>407</v>
      </c>
      <c r="J49">
        <f>H35</f>
        <v>11</v>
      </c>
      <c r="K49">
        <f>H7</f>
        <v>21</v>
      </c>
      <c r="L49" s="127"/>
    </row>
    <row r="50" spans="9:12" ht="15">
      <c r="I50" s="127" t="s">
        <v>404</v>
      </c>
      <c r="J50">
        <f>D38</f>
        <v>20</v>
      </c>
      <c r="K50">
        <f>D11</f>
        <v>10</v>
      </c>
      <c r="L50" s="127"/>
    </row>
    <row r="51" spans="9:11" ht="15">
      <c r="I51" s="127" t="s">
        <v>405</v>
      </c>
      <c r="J51">
        <f>C38</f>
        <v>35</v>
      </c>
      <c r="K51">
        <f>C11</f>
        <v>52</v>
      </c>
    </row>
    <row r="52" spans="9:11" ht="15">
      <c r="I52" s="127" t="s">
        <v>408</v>
      </c>
      <c r="J52">
        <f>F38+H35</f>
        <v>92</v>
      </c>
      <c r="K52">
        <f>F11+H7</f>
        <v>96</v>
      </c>
    </row>
  </sheetData>
  <sheetProtection/>
  <mergeCells count="26">
    <mergeCell ref="A33:H33"/>
    <mergeCell ref="I33:I34"/>
    <mergeCell ref="A35:A38"/>
    <mergeCell ref="H35:H38"/>
    <mergeCell ref="I35:I38"/>
    <mergeCell ref="A39:A42"/>
    <mergeCell ref="H39:H42"/>
    <mergeCell ref="I39:I42"/>
    <mergeCell ref="C27:I27"/>
    <mergeCell ref="A1:H1"/>
    <mergeCell ref="A2:H2"/>
    <mergeCell ref="A5:H5"/>
    <mergeCell ref="I5:I6"/>
    <mergeCell ref="H7:H11"/>
    <mergeCell ref="C21:I21"/>
    <mergeCell ref="C23:I23"/>
    <mergeCell ref="C29:I29"/>
    <mergeCell ref="C30:I30"/>
    <mergeCell ref="C28:I28"/>
    <mergeCell ref="A7:A11"/>
    <mergeCell ref="A12:A15"/>
    <mergeCell ref="C22:I22"/>
    <mergeCell ref="C24:I24"/>
    <mergeCell ref="I7:I11"/>
    <mergeCell ref="H12:H15"/>
    <mergeCell ref="I12:I15"/>
  </mergeCells>
  <hyperlinks>
    <hyperlink ref="B17" r:id="rId1" display="http://rtf.nwcouncil.org/measures/Default.asp"/>
    <hyperlink ref="B18" r:id="rId2" display="http://rtf.nwcouncil.org/protocols/Default.asp"/>
  </hyperlinks>
  <printOptions/>
  <pageMargins left="0.7" right="0.7" top="0.75" bottom="0.75" header="0.3" footer="0.3"/>
  <pageSetup fitToHeight="1" fitToWidth="1" horizontalDpi="600" verticalDpi="600" orientation="landscape" scale="58" r:id="rId4"/>
  <drawing r:id="rId3"/>
</worksheet>
</file>

<file path=xl/worksheets/sheet5.xml><?xml version="1.0" encoding="utf-8"?>
<worksheet xmlns="http://schemas.openxmlformats.org/spreadsheetml/2006/main" xmlns:r="http://schemas.openxmlformats.org/officeDocument/2006/relationships">
  <sheetPr>
    <pageSetUpPr fitToPage="1"/>
  </sheetPr>
  <dimension ref="A1:D47"/>
  <sheetViews>
    <sheetView showGridLines="0" zoomScalePageLayoutView="0" workbookViewId="0" topLeftCell="A1">
      <selection activeCell="A3" sqref="A3"/>
    </sheetView>
  </sheetViews>
  <sheetFormatPr defaultColWidth="9.140625" defaultRowHeight="15"/>
  <cols>
    <col min="1" max="1" width="42.140625" style="0" customWidth="1"/>
    <col min="2" max="2" width="13.28125" style="0" bestFit="1" customWidth="1"/>
    <col min="3" max="3" width="17.421875" style="0" customWidth="1"/>
    <col min="4" max="4" width="104.7109375" style="0" customWidth="1"/>
  </cols>
  <sheetData>
    <row r="1" spans="1:4" ht="15.75" thickBot="1">
      <c r="A1" s="228" t="s">
        <v>95</v>
      </c>
      <c r="B1" s="229"/>
      <c r="C1" s="229"/>
      <c r="D1" s="230"/>
    </row>
    <row r="2" spans="1:4" ht="48" customHeight="1" thickBot="1">
      <c r="A2" s="239" t="s">
        <v>252</v>
      </c>
      <c r="B2" s="240"/>
      <c r="C2" s="240"/>
      <c r="D2" s="241"/>
    </row>
    <row r="3" spans="1:2" ht="15">
      <c r="A3" s="7"/>
      <c r="B3" s="7"/>
    </row>
    <row r="4" ht="21.75" thickBot="1">
      <c r="A4" s="16" t="s">
        <v>376</v>
      </c>
    </row>
    <row r="5" spans="1:4" ht="33.75" customHeight="1" thickBot="1">
      <c r="A5" s="215" t="s">
        <v>32</v>
      </c>
      <c r="B5" s="216" t="s">
        <v>96</v>
      </c>
      <c r="C5" s="214" t="s">
        <v>256</v>
      </c>
      <c r="D5" s="217" t="s">
        <v>33</v>
      </c>
    </row>
    <row r="6" spans="1:4" ht="15">
      <c r="A6" s="15" t="s">
        <v>244</v>
      </c>
      <c r="B6" s="59">
        <v>1</v>
      </c>
      <c r="C6" s="59">
        <v>2.5</v>
      </c>
      <c r="D6" s="129" t="s">
        <v>282</v>
      </c>
    </row>
    <row r="7" spans="1:4" ht="15" hidden="1">
      <c r="A7" s="60" t="s">
        <v>97</v>
      </c>
      <c r="B7" s="59"/>
      <c r="C7" s="59"/>
      <c r="D7" s="32"/>
    </row>
    <row r="8" spans="1:4" ht="15" hidden="1">
      <c r="A8" s="60" t="s">
        <v>98</v>
      </c>
      <c r="B8" s="59"/>
      <c r="C8" s="59"/>
      <c r="D8" s="32"/>
    </row>
    <row r="9" spans="1:4" ht="15" hidden="1">
      <c r="A9" s="60" t="s">
        <v>99</v>
      </c>
      <c r="B9" s="59"/>
      <c r="C9" s="59"/>
      <c r="D9" s="32"/>
    </row>
    <row r="10" spans="1:4" ht="15">
      <c r="A10" s="60" t="s">
        <v>315</v>
      </c>
      <c r="B10" s="59">
        <v>1</v>
      </c>
      <c r="C10" s="59">
        <v>3</v>
      </c>
      <c r="D10" s="129" t="s">
        <v>322</v>
      </c>
    </row>
    <row r="11" spans="1:4" ht="15">
      <c r="A11" s="60" t="s">
        <v>100</v>
      </c>
      <c r="B11" s="59">
        <v>1</v>
      </c>
      <c r="C11" s="59">
        <v>2</v>
      </c>
      <c r="D11" s="129" t="s">
        <v>366</v>
      </c>
    </row>
    <row r="12" spans="1:4" ht="15" hidden="1">
      <c r="A12" s="60" t="s">
        <v>101</v>
      </c>
      <c r="B12" s="59"/>
      <c r="C12" s="59"/>
      <c r="D12" s="32"/>
    </row>
    <row r="13" spans="1:4" ht="15">
      <c r="A13" s="60" t="s">
        <v>102</v>
      </c>
      <c r="B13" s="59">
        <v>4</v>
      </c>
      <c r="C13" s="59">
        <f>3+3+2+2</f>
        <v>10</v>
      </c>
      <c r="D13" s="129" t="s">
        <v>281</v>
      </c>
    </row>
    <row r="14" spans="1:4" s="127" customFormat="1" ht="15">
      <c r="A14" s="60" t="s">
        <v>318</v>
      </c>
      <c r="B14" s="140">
        <v>1</v>
      </c>
      <c r="C14" s="140">
        <v>3</v>
      </c>
      <c r="D14" s="129" t="s">
        <v>337</v>
      </c>
    </row>
    <row r="15" spans="1:4" ht="15">
      <c r="A15" s="60" t="s">
        <v>103</v>
      </c>
      <c r="B15" s="59">
        <v>1</v>
      </c>
      <c r="C15" s="59">
        <v>1</v>
      </c>
      <c r="D15" s="129" t="s">
        <v>321</v>
      </c>
    </row>
    <row r="16" spans="1:4" ht="15">
      <c r="A16" s="60" t="s">
        <v>104</v>
      </c>
      <c r="B16" s="59">
        <v>5</v>
      </c>
      <c r="C16" s="59">
        <f>1*B16</f>
        <v>5</v>
      </c>
      <c r="D16" s="129" t="s">
        <v>283</v>
      </c>
    </row>
    <row r="17" spans="1:4" s="127" customFormat="1" ht="15">
      <c r="A17" s="15" t="s">
        <v>394</v>
      </c>
      <c r="B17" s="140">
        <v>2</v>
      </c>
      <c r="C17" s="140">
        <v>5</v>
      </c>
      <c r="D17" s="129" t="s">
        <v>395</v>
      </c>
    </row>
    <row r="18" spans="1:4" ht="15">
      <c r="A18" s="15" t="s">
        <v>367</v>
      </c>
      <c r="B18" s="59">
        <v>2</v>
      </c>
      <c r="C18" s="59">
        <v>4</v>
      </c>
      <c r="D18" s="129" t="s">
        <v>375</v>
      </c>
    </row>
    <row r="19" spans="1:4" s="127" customFormat="1" ht="15">
      <c r="A19" s="60" t="s">
        <v>280</v>
      </c>
      <c r="B19" s="140">
        <v>7</v>
      </c>
      <c r="C19" s="140">
        <f>1.5+1+1.5+1+1+1+1</f>
        <v>8</v>
      </c>
      <c r="D19" s="129" t="s">
        <v>323</v>
      </c>
    </row>
    <row r="20" spans="1:4" s="127" customFormat="1" ht="15">
      <c r="A20" s="60" t="s">
        <v>317</v>
      </c>
      <c r="B20" s="140">
        <v>1</v>
      </c>
      <c r="C20" s="140">
        <v>3</v>
      </c>
      <c r="D20" s="129" t="s">
        <v>338</v>
      </c>
    </row>
    <row r="21" spans="1:4" ht="15" hidden="1">
      <c r="A21" s="60" t="s">
        <v>105</v>
      </c>
      <c r="B21" s="59"/>
      <c r="C21" s="59"/>
      <c r="D21" s="32"/>
    </row>
    <row r="22" spans="1:4" ht="15">
      <c r="A22" s="60" t="s">
        <v>106</v>
      </c>
      <c r="B22" s="59">
        <v>1</v>
      </c>
      <c r="C22" s="59">
        <v>2</v>
      </c>
      <c r="D22" s="129" t="s">
        <v>365</v>
      </c>
    </row>
    <row r="23" spans="1:4" s="127" customFormat="1" ht="15">
      <c r="A23" s="60" t="s">
        <v>316</v>
      </c>
      <c r="B23" s="140">
        <v>1</v>
      </c>
      <c r="C23" s="140">
        <v>1.5</v>
      </c>
      <c r="D23" s="129" t="s">
        <v>339</v>
      </c>
    </row>
    <row r="24" spans="1:4" ht="15" hidden="1">
      <c r="A24" s="60" t="s">
        <v>107</v>
      </c>
      <c r="B24" s="59"/>
      <c r="C24" s="59"/>
      <c r="D24" s="32"/>
    </row>
    <row r="25" spans="1:4" ht="15">
      <c r="A25" s="60" t="s">
        <v>108</v>
      </c>
      <c r="B25" s="59">
        <v>2</v>
      </c>
      <c r="C25" s="59">
        <f>1.5+2</f>
        <v>3.5</v>
      </c>
      <c r="D25" s="129" t="s">
        <v>340</v>
      </c>
    </row>
    <row r="26" spans="1:4" s="127" customFormat="1" ht="15">
      <c r="A26" s="195" t="s">
        <v>325</v>
      </c>
      <c r="B26" s="140">
        <v>1</v>
      </c>
      <c r="C26" s="140">
        <f>2+2+2</f>
        <v>6</v>
      </c>
      <c r="D26" s="129" t="s">
        <v>341</v>
      </c>
    </row>
    <row r="27" spans="1:4" ht="15">
      <c r="A27" s="15" t="s">
        <v>264</v>
      </c>
      <c r="B27" s="59">
        <v>3</v>
      </c>
      <c r="C27" s="59">
        <f>2+3+2+2.5</f>
        <v>9.5</v>
      </c>
      <c r="D27" s="129" t="s">
        <v>336</v>
      </c>
    </row>
    <row r="28" spans="1:4" ht="15">
      <c r="A28" s="60" t="s">
        <v>61</v>
      </c>
      <c r="B28" s="59">
        <v>3</v>
      </c>
      <c r="C28" s="59">
        <f>1+1.5+1.5</f>
        <v>4</v>
      </c>
      <c r="D28" s="129" t="s">
        <v>320</v>
      </c>
    </row>
    <row r="29" spans="1:4" ht="15">
      <c r="A29" s="60" t="s">
        <v>62</v>
      </c>
      <c r="B29" s="59">
        <v>9</v>
      </c>
      <c r="C29" s="59">
        <f>1.5*B29</f>
        <v>13.5</v>
      </c>
      <c r="D29" s="129" t="s">
        <v>319</v>
      </c>
    </row>
    <row r="30" spans="1:4" ht="15" hidden="1">
      <c r="A30" s="60" t="s">
        <v>109</v>
      </c>
      <c r="B30" s="140"/>
      <c r="C30" s="140"/>
      <c r="D30" s="129"/>
    </row>
    <row r="31" spans="1:4" s="127" customFormat="1" ht="15.75" thickBot="1">
      <c r="A31" s="60" t="s">
        <v>342</v>
      </c>
      <c r="B31" s="141">
        <v>1</v>
      </c>
      <c r="C31" s="141">
        <v>3</v>
      </c>
      <c r="D31" s="130" t="s">
        <v>343</v>
      </c>
    </row>
    <row r="32" spans="1:4" ht="15.75" thickBot="1">
      <c r="A32" s="220" t="s">
        <v>397</v>
      </c>
      <c r="B32" s="212">
        <f>SUM(B6:B31)</f>
        <v>47</v>
      </c>
      <c r="C32" s="213">
        <f>SUM(C6:C31)</f>
        <v>89.5</v>
      </c>
      <c r="D32" s="219" t="s">
        <v>396</v>
      </c>
    </row>
    <row r="34" ht="21.75" thickBot="1">
      <c r="A34" s="16" t="s">
        <v>265</v>
      </c>
    </row>
    <row r="35" spans="1:4" ht="45.75" thickBot="1">
      <c r="A35" s="148" t="s">
        <v>267</v>
      </c>
      <c r="B35" s="146" t="s">
        <v>256</v>
      </c>
      <c r="C35" s="165" t="s">
        <v>262</v>
      </c>
      <c r="D35" s="147" t="s">
        <v>263</v>
      </c>
    </row>
    <row r="36" spans="1:4" ht="15">
      <c r="A36" s="162">
        <v>41334</v>
      </c>
      <c r="B36" s="140">
        <v>1</v>
      </c>
      <c r="C36" s="140">
        <v>7</v>
      </c>
      <c r="D36" s="198" t="s">
        <v>266</v>
      </c>
    </row>
    <row r="37" spans="1:4" ht="15">
      <c r="A37" s="163" t="s">
        <v>313</v>
      </c>
      <c r="B37" s="140">
        <v>1.5</v>
      </c>
      <c r="C37" s="140">
        <v>7</v>
      </c>
      <c r="D37" s="198" t="s">
        <v>314</v>
      </c>
    </row>
    <row r="38" spans="1:4" ht="33" customHeight="1">
      <c r="A38" s="163" t="s">
        <v>335</v>
      </c>
      <c r="B38" s="140">
        <v>1.5</v>
      </c>
      <c r="C38" s="140">
        <v>10</v>
      </c>
      <c r="D38" s="218" t="s">
        <v>398</v>
      </c>
    </row>
    <row r="39" spans="1:4" ht="15.75">
      <c r="A39" s="163"/>
      <c r="B39" s="140"/>
      <c r="C39" s="140"/>
      <c r="D39" s="197"/>
    </row>
    <row r="40" spans="1:4" ht="15.75">
      <c r="A40" s="163"/>
      <c r="B40" s="140"/>
      <c r="C40" s="140"/>
      <c r="D40" s="197"/>
    </row>
    <row r="41" spans="1:4" ht="15.75">
      <c r="A41" s="163"/>
      <c r="B41" s="140"/>
      <c r="C41" s="140"/>
      <c r="D41" s="197"/>
    </row>
    <row r="42" spans="1:4" ht="15.75">
      <c r="A42" s="163"/>
      <c r="B42" s="140"/>
      <c r="C42" s="140"/>
      <c r="D42" s="197"/>
    </row>
    <row r="43" spans="1:4" ht="15">
      <c r="A43" s="163"/>
      <c r="B43" s="164"/>
      <c r="C43" s="164"/>
      <c r="D43" s="129"/>
    </row>
    <row r="44" spans="1:4" ht="15">
      <c r="A44" s="163"/>
      <c r="B44" s="164"/>
      <c r="C44" s="164"/>
      <c r="D44" s="129"/>
    </row>
    <row r="45" spans="1:4" ht="15">
      <c r="A45" s="163"/>
      <c r="B45" s="164"/>
      <c r="C45" s="164"/>
      <c r="D45" s="129"/>
    </row>
    <row r="46" spans="1:4" ht="15">
      <c r="A46" s="163"/>
      <c r="B46" s="164"/>
      <c r="C46" s="164"/>
      <c r="D46" s="129"/>
    </row>
    <row r="47" spans="1:4" ht="15.75" thickBot="1">
      <c r="A47" s="142"/>
      <c r="B47" s="141"/>
      <c r="C47" s="141"/>
      <c r="D47" s="130"/>
    </row>
  </sheetData>
  <sheetProtection/>
  <mergeCells count="2">
    <mergeCell ref="A2:D2"/>
    <mergeCell ref="A1:D1"/>
  </mergeCells>
  <hyperlinks>
    <hyperlink ref="A7" r:id="rId1" display="Automated CVR"/>
    <hyperlink ref="A8" r:id="rId2" display="Direct Use of Gas"/>
    <hyperlink ref="A9" r:id="rId3" display="End-Use Business Case"/>
    <hyperlink ref="A10" r:id="rId4" display="Fan &amp; Pump VFD"/>
    <hyperlink ref="A11" r:id="rId5" display="Grocery Refrigeration"/>
    <hyperlink ref="A12" r:id="rId6" display="Ground Source Heat Pump"/>
    <hyperlink ref="A13" r:id="rId7" display="Guidelines"/>
    <hyperlink ref="A15" r:id="rId8" display="HPWH Evaluation"/>
    <hyperlink ref="A16" r:id="rId9" display="IT Sector"/>
    <hyperlink ref="A21" r:id="rId10" display="PTCS"/>
    <hyperlink ref="A22" r:id="rId11" display="Refrigerator Decommissioning"/>
    <hyperlink ref="A24" r:id="rId12" display="Residential Weatherization and Ventilation"/>
    <hyperlink ref="A25" r:id="rId13" display="Rooftop Unit Working Group (RTUG)"/>
    <hyperlink ref="A28" r:id="rId14" display="Small/Rural Utilities Efficiency Measures"/>
    <hyperlink ref="A29" r:id="rId15" display="Variable Capacity Heat Pump"/>
    <hyperlink ref="A30" r:id="rId16" display="Whole Building M&amp;V"/>
    <hyperlink ref="A6" r:id="rId17" display="Ag/Irrigation Hardware"/>
    <hyperlink ref="A27" r:id="rId18" display="SEEM Calibration"/>
    <hyperlink ref="A32" r:id="rId19" display="http://rtf.nwcouncil.org/subcommittees"/>
    <hyperlink ref="A23" r:id="rId20" display="Research &amp; Evaluation"/>
    <hyperlink ref="A14" r:id="rId21" display="Heat Pump CC&amp;S Specifications"/>
    <hyperlink ref="A20" r:id="rId22" display="Prescriptive Duct Sealing"/>
    <hyperlink ref="A26" r:id="rId23" display="Scientific Irrigation Scheduling"/>
    <hyperlink ref="A31" r:id="rId24" display="http://rtf.nwcouncil.org/subcommittees/WoodSmoke/"/>
    <hyperlink ref="A18" r:id="rId25" display="http://rtf.nwcouncil.org/subcommittees/nonreslighting/"/>
    <hyperlink ref="A17" r:id="rId26" display="http://rtf.nwcouncil.org/subcommittees/LMI/Default.asp"/>
  </hyperlinks>
  <printOptions/>
  <pageMargins left="0.7" right="0.7" top="0.75" bottom="0.75" header="0.3" footer="0.3"/>
  <pageSetup fitToHeight="1" fitToWidth="1" horizontalDpi="600" verticalDpi="600" orientation="landscape" scale="70" r:id="rId27"/>
</worksheet>
</file>

<file path=xl/worksheets/sheet6.xml><?xml version="1.0" encoding="utf-8"?>
<worksheet xmlns="http://schemas.openxmlformats.org/spreadsheetml/2006/main" xmlns:r="http://schemas.openxmlformats.org/officeDocument/2006/relationships">
  <dimension ref="A1:M198"/>
  <sheetViews>
    <sheetView zoomScalePageLayoutView="0" workbookViewId="0" topLeftCell="A1">
      <selection activeCell="H90" sqref="H90"/>
    </sheetView>
  </sheetViews>
  <sheetFormatPr defaultColWidth="43.57421875" defaultRowHeight="15"/>
  <cols>
    <col min="1" max="1" width="11.57421875" style="0" bestFit="1" customWidth="1"/>
    <col min="2" max="2" width="70.140625" style="0" bestFit="1" customWidth="1"/>
    <col min="3" max="3" width="11.140625" style="0" bestFit="1" customWidth="1"/>
    <col min="4" max="4" width="18.00390625" style="0" bestFit="1" customWidth="1"/>
    <col min="5" max="6" width="10.7109375" style="0" bestFit="1" customWidth="1"/>
    <col min="7" max="7" width="5.8515625" style="0" customWidth="1"/>
    <col min="8" max="8" width="16.8515625" style="0" customWidth="1"/>
    <col min="9" max="9" width="18.00390625" style="0" customWidth="1"/>
    <col min="10" max="12" width="18.00390625" style="0" bestFit="1" customWidth="1"/>
    <col min="13" max="15" width="11.140625" style="0" customWidth="1"/>
  </cols>
  <sheetData>
    <row r="1" spans="1:6" ht="15.75" thickBot="1">
      <c r="A1" s="228" t="s">
        <v>399</v>
      </c>
      <c r="B1" s="229"/>
      <c r="C1" s="229"/>
      <c r="D1" s="229"/>
      <c r="E1" s="229"/>
      <c r="F1" s="229"/>
    </row>
    <row r="2" spans="1:6" ht="30">
      <c r="A2" s="103" t="s">
        <v>111</v>
      </c>
      <c r="B2" s="103" t="s">
        <v>19</v>
      </c>
      <c r="C2" s="104" t="s">
        <v>0</v>
      </c>
      <c r="D2" s="104" t="s">
        <v>33</v>
      </c>
      <c r="E2" s="104" t="s">
        <v>247</v>
      </c>
      <c r="F2" s="104" t="s">
        <v>248</v>
      </c>
    </row>
    <row r="3" spans="1:7" ht="15">
      <c r="A3" s="76" t="s">
        <v>112</v>
      </c>
      <c r="B3" s="77" t="s">
        <v>113</v>
      </c>
      <c r="C3" s="76" t="s">
        <v>114</v>
      </c>
      <c r="D3" s="76" t="s">
        <v>114</v>
      </c>
      <c r="E3" s="77"/>
      <c r="F3" s="76"/>
      <c r="G3" s="100"/>
    </row>
    <row r="4" spans="1:13" ht="15">
      <c r="A4" s="80" t="s">
        <v>112</v>
      </c>
      <c r="B4" s="81" t="s">
        <v>205</v>
      </c>
      <c r="C4" s="80" t="s">
        <v>114</v>
      </c>
      <c r="D4" s="80" t="s">
        <v>114</v>
      </c>
      <c r="E4" s="81"/>
      <c r="F4" s="80"/>
      <c r="G4" s="101"/>
      <c r="H4" s="110" t="s">
        <v>194</v>
      </c>
      <c r="I4" s="111" t="s">
        <v>33</v>
      </c>
      <c r="J4" s="112"/>
      <c r="K4" s="112"/>
      <c r="L4" s="112"/>
      <c r="M4" s="113"/>
    </row>
    <row r="5" spans="1:13" ht="15">
      <c r="A5" s="80" t="s">
        <v>112</v>
      </c>
      <c r="B5" s="81" t="s">
        <v>207</v>
      </c>
      <c r="C5" s="80" t="s">
        <v>114</v>
      </c>
      <c r="D5" s="80" t="s">
        <v>114</v>
      </c>
      <c r="E5" s="83">
        <v>40575</v>
      </c>
      <c r="F5" s="80"/>
      <c r="G5" s="100"/>
      <c r="H5" s="114" t="s">
        <v>0</v>
      </c>
      <c r="I5" s="105" t="s">
        <v>15</v>
      </c>
      <c r="J5" s="106" t="s">
        <v>35</v>
      </c>
      <c r="K5" s="106" t="s">
        <v>36</v>
      </c>
      <c r="L5" s="106" t="s">
        <v>16</v>
      </c>
      <c r="M5" s="115" t="s">
        <v>193</v>
      </c>
    </row>
    <row r="6" spans="1:13" ht="15">
      <c r="A6" s="80" t="s">
        <v>115</v>
      </c>
      <c r="B6" s="81" t="s">
        <v>116</v>
      </c>
      <c r="C6" s="80" t="s">
        <v>114</v>
      </c>
      <c r="D6" s="80" t="s">
        <v>114</v>
      </c>
      <c r="E6" s="81"/>
      <c r="F6" s="80"/>
      <c r="G6" s="101"/>
      <c r="H6" s="116" t="s">
        <v>114</v>
      </c>
      <c r="I6" s="107"/>
      <c r="J6" s="108">
        <v>20</v>
      </c>
      <c r="K6" s="108"/>
      <c r="L6" s="108"/>
      <c r="M6" s="117">
        <v>20</v>
      </c>
    </row>
    <row r="7" spans="1:13" ht="15">
      <c r="A7" s="80" t="s">
        <v>115</v>
      </c>
      <c r="B7" s="81" t="s">
        <v>117</v>
      </c>
      <c r="C7" s="80" t="s">
        <v>114</v>
      </c>
      <c r="D7" s="80" t="s">
        <v>114</v>
      </c>
      <c r="E7" s="81"/>
      <c r="F7" s="80"/>
      <c r="G7" s="102"/>
      <c r="H7" s="118" t="s">
        <v>28</v>
      </c>
      <c r="I7" s="109">
        <v>32</v>
      </c>
      <c r="J7" s="119">
        <v>1</v>
      </c>
      <c r="K7" s="119">
        <v>12</v>
      </c>
      <c r="L7" s="119">
        <v>10</v>
      </c>
      <c r="M7" s="120">
        <v>55</v>
      </c>
    </row>
    <row r="8" spans="1:13" ht="15">
      <c r="A8" s="80" t="s">
        <v>115</v>
      </c>
      <c r="B8" s="81" t="s">
        <v>209</v>
      </c>
      <c r="C8" s="80" t="s">
        <v>114</v>
      </c>
      <c r="D8" s="80" t="s">
        <v>114</v>
      </c>
      <c r="E8" s="81"/>
      <c r="F8" s="80"/>
      <c r="G8" s="101"/>
      <c r="H8" s="118" t="s">
        <v>37</v>
      </c>
      <c r="I8" s="109">
        <v>4</v>
      </c>
      <c r="J8" s="119"/>
      <c r="K8" s="119">
        <v>1</v>
      </c>
      <c r="L8" s="119"/>
      <c r="M8" s="120">
        <v>5</v>
      </c>
    </row>
    <row r="9" spans="1:13" ht="15">
      <c r="A9" s="76" t="s">
        <v>115</v>
      </c>
      <c r="B9" s="77" t="s">
        <v>332</v>
      </c>
      <c r="C9" s="76" t="s">
        <v>333</v>
      </c>
      <c r="D9" s="76" t="s">
        <v>15</v>
      </c>
      <c r="E9" s="79">
        <v>41506</v>
      </c>
      <c r="F9" s="78">
        <v>42247</v>
      </c>
      <c r="G9" s="100"/>
      <c r="H9" s="118" t="s">
        <v>12</v>
      </c>
      <c r="I9" s="109">
        <v>14</v>
      </c>
      <c r="J9" s="119"/>
      <c r="K9" s="119"/>
      <c r="L9" s="119"/>
      <c r="M9" s="120">
        <v>14</v>
      </c>
    </row>
    <row r="10" spans="1:13" ht="15">
      <c r="A10" s="80" t="s">
        <v>115</v>
      </c>
      <c r="B10" s="81" t="s">
        <v>334</v>
      </c>
      <c r="C10" s="80" t="s">
        <v>333</v>
      </c>
      <c r="D10" s="80" t="s">
        <v>15</v>
      </c>
      <c r="E10" s="83">
        <v>41506</v>
      </c>
      <c r="F10" s="82">
        <v>42369</v>
      </c>
      <c r="G10" s="101"/>
      <c r="H10" s="118" t="s">
        <v>333</v>
      </c>
      <c r="I10" s="109">
        <v>2</v>
      </c>
      <c r="J10" s="119"/>
      <c r="K10" s="119"/>
      <c r="L10" s="119"/>
      <c r="M10" s="120">
        <v>2</v>
      </c>
    </row>
    <row r="11" spans="1:13" ht="15">
      <c r="A11" s="80" t="s">
        <v>115</v>
      </c>
      <c r="B11" s="81" t="s">
        <v>156</v>
      </c>
      <c r="C11" s="80" t="s">
        <v>28</v>
      </c>
      <c r="D11" s="80" t="s">
        <v>15</v>
      </c>
      <c r="E11" s="83">
        <v>40519</v>
      </c>
      <c r="F11" s="82">
        <v>41639</v>
      </c>
      <c r="G11" s="100"/>
      <c r="H11" s="121" t="s">
        <v>193</v>
      </c>
      <c r="I11" s="122">
        <v>52</v>
      </c>
      <c r="J11" s="123">
        <v>21</v>
      </c>
      <c r="K11" s="123">
        <v>13</v>
      </c>
      <c r="L11" s="123">
        <v>10</v>
      </c>
      <c r="M11" s="124">
        <v>96</v>
      </c>
    </row>
    <row r="12" spans="1:6" ht="15">
      <c r="A12" s="80" t="s">
        <v>115</v>
      </c>
      <c r="B12" s="81" t="s">
        <v>158</v>
      </c>
      <c r="C12" s="80" t="s">
        <v>28</v>
      </c>
      <c r="D12" s="80" t="s">
        <v>15</v>
      </c>
      <c r="E12" s="83">
        <v>40519</v>
      </c>
      <c r="F12" s="82">
        <v>41639</v>
      </c>
    </row>
    <row r="13" spans="1:7" ht="15">
      <c r="A13" s="76" t="s">
        <v>115</v>
      </c>
      <c r="B13" s="77" t="s">
        <v>140</v>
      </c>
      <c r="C13" s="76" t="s">
        <v>28</v>
      </c>
      <c r="D13" s="76" t="s">
        <v>15</v>
      </c>
      <c r="E13" s="79">
        <v>41227</v>
      </c>
      <c r="F13" s="78">
        <v>41729</v>
      </c>
      <c r="G13" s="100"/>
    </row>
    <row r="14" spans="1:7" ht="15">
      <c r="A14" s="76" t="s">
        <v>115</v>
      </c>
      <c r="B14" s="77" t="s">
        <v>261</v>
      </c>
      <c r="C14" s="76" t="s">
        <v>28</v>
      </c>
      <c r="D14" s="76" t="s">
        <v>15</v>
      </c>
      <c r="E14" s="79">
        <v>41506</v>
      </c>
      <c r="F14" s="78">
        <v>41759</v>
      </c>
      <c r="G14" s="101"/>
    </row>
    <row r="15" spans="1:7" ht="15">
      <c r="A15" s="80" t="s">
        <v>115</v>
      </c>
      <c r="B15" s="81" t="s">
        <v>174</v>
      </c>
      <c r="C15" s="80" t="s">
        <v>28</v>
      </c>
      <c r="D15" s="80" t="s">
        <v>15</v>
      </c>
      <c r="E15" s="83">
        <v>41254</v>
      </c>
      <c r="F15" s="82">
        <v>41790</v>
      </c>
      <c r="G15" s="100"/>
    </row>
    <row r="16" spans="1:7" ht="15">
      <c r="A16" s="76" t="s">
        <v>115</v>
      </c>
      <c r="B16" s="77" t="s">
        <v>160</v>
      </c>
      <c r="C16" s="76" t="s">
        <v>28</v>
      </c>
      <c r="D16" s="76" t="s">
        <v>15</v>
      </c>
      <c r="E16" s="79">
        <v>40722</v>
      </c>
      <c r="F16" s="78">
        <v>41851</v>
      </c>
      <c r="G16" s="101"/>
    </row>
    <row r="17" spans="1:7" ht="15">
      <c r="A17" s="76" t="s">
        <v>112</v>
      </c>
      <c r="B17" s="77" t="s">
        <v>206</v>
      </c>
      <c r="C17" s="76" t="s">
        <v>28</v>
      </c>
      <c r="D17" s="76" t="s">
        <v>15</v>
      </c>
      <c r="E17" s="79">
        <v>41044</v>
      </c>
      <c r="F17" s="78">
        <v>41912</v>
      </c>
      <c r="G17" s="100"/>
    </row>
    <row r="18" spans="1:7" ht="15">
      <c r="A18" s="76" t="s">
        <v>112</v>
      </c>
      <c r="B18" s="77" t="s">
        <v>142</v>
      </c>
      <c r="C18" s="76" t="s">
        <v>28</v>
      </c>
      <c r="D18" s="76" t="s">
        <v>15</v>
      </c>
      <c r="E18" s="79">
        <v>40820</v>
      </c>
      <c r="F18" s="78">
        <v>41943</v>
      </c>
      <c r="G18" s="101"/>
    </row>
    <row r="19" spans="1:7" ht="15">
      <c r="A19" s="76" t="s">
        <v>115</v>
      </c>
      <c r="B19" s="77" t="s">
        <v>155</v>
      </c>
      <c r="C19" s="76" t="s">
        <v>28</v>
      </c>
      <c r="D19" s="76" t="s">
        <v>15</v>
      </c>
      <c r="E19" s="79">
        <v>41170</v>
      </c>
      <c r="F19" s="78">
        <v>41943</v>
      </c>
      <c r="G19" s="100"/>
    </row>
    <row r="20" spans="1:7" ht="15">
      <c r="A20" s="80" t="s">
        <v>112</v>
      </c>
      <c r="B20" s="81" t="s">
        <v>331</v>
      </c>
      <c r="C20" s="80" t="s">
        <v>28</v>
      </c>
      <c r="D20" s="80" t="s">
        <v>15</v>
      </c>
      <c r="E20" s="83">
        <v>41471</v>
      </c>
      <c r="F20" s="82">
        <v>42035</v>
      </c>
      <c r="G20" s="101"/>
    </row>
    <row r="21" spans="1:7" ht="15">
      <c r="A21" s="76" t="s">
        <v>115</v>
      </c>
      <c r="B21" s="77" t="s">
        <v>143</v>
      </c>
      <c r="C21" s="76" t="s">
        <v>28</v>
      </c>
      <c r="D21" s="76" t="s">
        <v>15</v>
      </c>
      <c r="E21" s="79">
        <v>41534</v>
      </c>
      <c r="F21" s="78">
        <v>42063</v>
      </c>
      <c r="G21" s="100"/>
    </row>
    <row r="22" spans="1:7" ht="15">
      <c r="A22" s="76" t="s">
        <v>115</v>
      </c>
      <c r="B22" s="77" t="s">
        <v>141</v>
      </c>
      <c r="C22" s="76" t="s">
        <v>28</v>
      </c>
      <c r="D22" s="76" t="s">
        <v>15</v>
      </c>
      <c r="E22" s="79">
        <v>41380</v>
      </c>
      <c r="F22" s="78">
        <v>42124</v>
      </c>
      <c r="G22" s="101"/>
    </row>
    <row r="23" spans="1:7" ht="15">
      <c r="A23" s="80" t="s">
        <v>115</v>
      </c>
      <c r="B23" s="81" t="s">
        <v>144</v>
      </c>
      <c r="C23" s="80" t="s">
        <v>28</v>
      </c>
      <c r="D23" s="80" t="s">
        <v>15</v>
      </c>
      <c r="E23" s="83">
        <v>41170</v>
      </c>
      <c r="F23" s="82">
        <v>42124</v>
      </c>
      <c r="G23" s="100"/>
    </row>
    <row r="24" spans="1:7" ht="15">
      <c r="A24" s="76" t="s">
        <v>112</v>
      </c>
      <c r="B24" s="77" t="s">
        <v>184</v>
      </c>
      <c r="C24" s="76" t="s">
        <v>28</v>
      </c>
      <c r="D24" s="76" t="s">
        <v>15</v>
      </c>
      <c r="E24" s="79">
        <v>41380</v>
      </c>
      <c r="F24" s="78">
        <v>42155</v>
      </c>
      <c r="G24" s="101"/>
    </row>
    <row r="25" spans="1:7" ht="15">
      <c r="A25" s="80" t="s">
        <v>112</v>
      </c>
      <c r="B25" s="81" t="s">
        <v>203</v>
      </c>
      <c r="C25" s="80" t="s">
        <v>28</v>
      </c>
      <c r="D25" s="80" t="s">
        <v>15</v>
      </c>
      <c r="E25" s="83">
        <v>41254</v>
      </c>
      <c r="F25" s="82">
        <v>42185</v>
      </c>
      <c r="G25" s="100"/>
    </row>
    <row r="26" spans="1:7" ht="15">
      <c r="A26" s="76" t="s">
        <v>112</v>
      </c>
      <c r="B26" s="77" t="s">
        <v>189</v>
      </c>
      <c r="C26" s="76" t="s">
        <v>28</v>
      </c>
      <c r="D26" s="76" t="s">
        <v>15</v>
      </c>
      <c r="E26" s="79">
        <v>41254</v>
      </c>
      <c r="F26" s="78">
        <v>42185</v>
      </c>
      <c r="G26" s="101"/>
    </row>
    <row r="27" spans="1:7" ht="15">
      <c r="A27" s="80" t="s">
        <v>115</v>
      </c>
      <c r="B27" s="81" t="s">
        <v>245</v>
      </c>
      <c r="C27" s="80" t="s">
        <v>28</v>
      </c>
      <c r="D27" s="80" t="s">
        <v>15</v>
      </c>
      <c r="E27" s="83">
        <v>41297</v>
      </c>
      <c r="F27" s="82">
        <v>42247</v>
      </c>
      <c r="G27" s="100"/>
    </row>
    <row r="28" spans="1:7" ht="15">
      <c r="A28" s="76" t="s">
        <v>115</v>
      </c>
      <c r="B28" s="77" t="s">
        <v>246</v>
      </c>
      <c r="C28" s="76" t="s">
        <v>28</v>
      </c>
      <c r="D28" s="76" t="s">
        <v>15</v>
      </c>
      <c r="E28" s="79">
        <v>41297</v>
      </c>
      <c r="F28" s="78">
        <v>42247</v>
      </c>
      <c r="G28" s="101"/>
    </row>
    <row r="29" spans="1:7" ht="15">
      <c r="A29" s="76" t="s">
        <v>115</v>
      </c>
      <c r="B29" s="77" t="s">
        <v>150</v>
      </c>
      <c r="C29" s="76" t="s">
        <v>28</v>
      </c>
      <c r="D29" s="76" t="s">
        <v>15</v>
      </c>
      <c r="E29" s="79">
        <v>41227</v>
      </c>
      <c r="F29" s="78">
        <v>42247</v>
      </c>
      <c r="G29" s="100"/>
    </row>
    <row r="30" spans="1:7" ht="15">
      <c r="A30" s="76" t="s">
        <v>112</v>
      </c>
      <c r="B30" s="77" t="s">
        <v>140</v>
      </c>
      <c r="C30" s="76" t="s">
        <v>28</v>
      </c>
      <c r="D30" s="76" t="s">
        <v>15</v>
      </c>
      <c r="E30" s="79">
        <v>41206</v>
      </c>
      <c r="F30" s="78">
        <v>42400</v>
      </c>
      <c r="G30" s="101"/>
    </row>
    <row r="31" spans="1:7" ht="15">
      <c r="A31" s="80" t="s">
        <v>112</v>
      </c>
      <c r="B31" s="81" t="s">
        <v>141</v>
      </c>
      <c r="C31" s="80" t="s">
        <v>28</v>
      </c>
      <c r="D31" s="80" t="s">
        <v>15</v>
      </c>
      <c r="E31" s="83">
        <v>41206</v>
      </c>
      <c r="F31" s="82">
        <v>42400</v>
      </c>
      <c r="G31" s="100"/>
    </row>
    <row r="32" spans="1:7" ht="15">
      <c r="A32" s="80" t="s">
        <v>115</v>
      </c>
      <c r="B32" s="81" t="s">
        <v>147</v>
      </c>
      <c r="C32" s="80" t="s">
        <v>28</v>
      </c>
      <c r="D32" s="80" t="s">
        <v>15</v>
      </c>
      <c r="E32" s="83">
        <v>41044</v>
      </c>
      <c r="F32" s="82">
        <v>42521</v>
      </c>
      <c r="G32" s="101"/>
    </row>
    <row r="33" spans="1:7" ht="15">
      <c r="A33" s="80" t="s">
        <v>115</v>
      </c>
      <c r="B33" s="81" t="s">
        <v>148</v>
      </c>
      <c r="C33" s="80" t="s">
        <v>28</v>
      </c>
      <c r="D33" s="80" t="s">
        <v>15</v>
      </c>
      <c r="E33" s="83">
        <v>40666</v>
      </c>
      <c r="F33" s="82">
        <v>42521</v>
      </c>
      <c r="G33" s="100"/>
    </row>
    <row r="34" spans="1:7" ht="15">
      <c r="A34" s="80" t="s">
        <v>115</v>
      </c>
      <c r="B34" s="81" t="s">
        <v>151</v>
      </c>
      <c r="C34" s="80" t="s">
        <v>28</v>
      </c>
      <c r="D34" s="80" t="s">
        <v>15</v>
      </c>
      <c r="E34" s="83">
        <v>40666</v>
      </c>
      <c r="F34" s="82">
        <v>42521</v>
      </c>
      <c r="G34" s="101"/>
    </row>
    <row r="35" spans="1:7" ht="15">
      <c r="A35" s="80" t="s">
        <v>115</v>
      </c>
      <c r="B35" s="81" t="s">
        <v>162</v>
      </c>
      <c r="C35" s="80" t="s">
        <v>28</v>
      </c>
      <c r="D35" s="80" t="s">
        <v>15</v>
      </c>
      <c r="E35" s="83">
        <v>40981</v>
      </c>
      <c r="F35" s="82">
        <v>42521</v>
      </c>
      <c r="G35" s="100"/>
    </row>
    <row r="36" spans="1:7" ht="15">
      <c r="A36" s="80" t="s">
        <v>115</v>
      </c>
      <c r="B36" s="81" t="s">
        <v>146</v>
      </c>
      <c r="C36" s="80" t="s">
        <v>28</v>
      </c>
      <c r="D36" s="80" t="s">
        <v>15</v>
      </c>
      <c r="E36" s="83">
        <v>40695</v>
      </c>
      <c r="F36" s="82">
        <v>42551</v>
      </c>
      <c r="G36" s="101"/>
    </row>
    <row r="37" spans="1:7" ht="15">
      <c r="A37" s="76" t="s">
        <v>115</v>
      </c>
      <c r="B37" s="77" t="s">
        <v>149</v>
      </c>
      <c r="C37" s="76" t="s">
        <v>28</v>
      </c>
      <c r="D37" s="76" t="s">
        <v>15</v>
      </c>
      <c r="E37" s="79">
        <v>40820</v>
      </c>
      <c r="F37" s="78">
        <v>42613</v>
      </c>
      <c r="G37" s="100"/>
    </row>
    <row r="38" spans="1:7" ht="15">
      <c r="A38" s="80" t="s">
        <v>115</v>
      </c>
      <c r="B38" s="81" t="s">
        <v>377</v>
      </c>
      <c r="C38" s="80" t="s">
        <v>28</v>
      </c>
      <c r="D38" s="80" t="s">
        <v>15</v>
      </c>
      <c r="E38" s="83">
        <v>41563</v>
      </c>
      <c r="F38" s="82">
        <v>42643</v>
      </c>
      <c r="G38" s="101"/>
    </row>
    <row r="39" spans="1:7" ht="15">
      <c r="A39" s="76" t="s">
        <v>115</v>
      </c>
      <c r="B39" s="77" t="s">
        <v>154</v>
      </c>
      <c r="C39" s="76" t="s">
        <v>28</v>
      </c>
      <c r="D39" s="76" t="s">
        <v>15</v>
      </c>
      <c r="E39" s="79">
        <v>41562</v>
      </c>
      <c r="F39" s="78">
        <v>42766</v>
      </c>
      <c r="G39" s="100"/>
    </row>
    <row r="40" spans="1:7" ht="15">
      <c r="A40" s="80" t="s">
        <v>115</v>
      </c>
      <c r="B40" s="81" t="s">
        <v>195</v>
      </c>
      <c r="C40" s="80" t="s">
        <v>28</v>
      </c>
      <c r="D40" s="80" t="s">
        <v>15</v>
      </c>
      <c r="E40" s="83">
        <v>41562</v>
      </c>
      <c r="F40" s="82">
        <v>42766</v>
      </c>
      <c r="G40" s="101"/>
    </row>
    <row r="41" spans="1:7" ht="15">
      <c r="A41" s="80" t="s">
        <v>115</v>
      </c>
      <c r="B41" s="81" t="s">
        <v>161</v>
      </c>
      <c r="C41" s="80" t="s">
        <v>28</v>
      </c>
      <c r="D41" s="80" t="s">
        <v>15</v>
      </c>
      <c r="E41" s="83">
        <v>40981</v>
      </c>
      <c r="F41" s="82">
        <v>42794</v>
      </c>
      <c r="G41" s="100"/>
    </row>
    <row r="42" spans="1:7" ht="15">
      <c r="A42" s="80" t="s">
        <v>115</v>
      </c>
      <c r="B42" s="81" t="s">
        <v>157</v>
      </c>
      <c r="C42" s="80" t="s">
        <v>28</v>
      </c>
      <c r="D42" s="80" t="s">
        <v>15</v>
      </c>
      <c r="E42" s="83">
        <v>40848</v>
      </c>
      <c r="F42" s="80"/>
      <c r="G42" s="101"/>
    </row>
    <row r="43" spans="1:7" ht="15">
      <c r="A43" s="76" t="s">
        <v>115</v>
      </c>
      <c r="B43" s="77" t="s">
        <v>145</v>
      </c>
      <c r="C43" s="76" t="s">
        <v>37</v>
      </c>
      <c r="D43" s="76" t="s">
        <v>15</v>
      </c>
      <c r="E43" s="79">
        <v>40953</v>
      </c>
      <c r="F43" s="78">
        <v>42004</v>
      </c>
      <c r="G43" s="100"/>
    </row>
    <row r="44" spans="1:7" ht="15">
      <c r="A44" s="76" t="s">
        <v>115</v>
      </c>
      <c r="B44" s="77" t="s">
        <v>152</v>
      </c>
      <c r="C44" s="76" t="s">
        <v>37</v>
      </c>
      <c r="D44" s="76" t="s">
        <v>15</v>
      </c>
      <c r="E44" s="79">
        <v>41170</v>
      </c>
      <c r="F44" s="78">
        <v>42004</v>
      </c>
      <c r="G44" s="101"/>
    </row>
    <row r="45" spans="1:7" ht="15">
      <c r="A45" s="80" t="s">
        <v>115</v>
      </c>
      <c r="B45" s="81" t="s">
        <v>153</v>
      </c>
      <c r="C45" s="80" t="s">
        <v>37</v>
      </c>
      <c r="D45" s="80" t="s">
        <v>15</v>
      </c>
      <c r="E45" s="83">
        <v>41170</v>
      </c>
      <c r="F45" s="82">
        <v>42004</v>
      </c>
      <c r="G45" s="100"/>
    </row>
    <row r="46" spans="1:7" ht="15">
      <c r="A46" s="76" t="s">
        <v>115</v>
      </c>
      <c r="B46" s="77" t="s">
        <v>159</v>
      </c>
      <c r="C46" s="76" t="s">
        <v>37</v>
      </c>
      <c r="D46" s="76" t="s">
        <v>15</v>
      </c>
      <c r="E46" s="79">
        <v>41044</v>
      </c>
      <c r="F46" s="78">
        <v>42004</v>
      </c>
      <c r="G46" s="101"/>
    </row>
    <row r="47" spans="1:7" ht="15">
      <c r="A47" s="76" t="s">
        <v>112</v>
      </c>
      <c r="B47" s="77" t="s">
        <v>120</v>
      </c>
      <c r="C47" s="76" t="s">
        <v>12</v>
      </c>
      <c r="D47" s="76" t="s">
        <v>15</v>
      </c>
      <c r="E47" s="79">
        <v>41534</v>
      </c>
      <c r="F47" s="78">
        <v>42643</v>
      </c>
      <c r="G47" s="100"/>
    </row>
    <row r="48" spans="1:7" ht="15">
      <c r="A48" s="80" t="s">
        <v>112</v>
      </c>
      <c r="B48" s="81" t="s">
        <v>176</v>
      </c>
      <c r="C48" s="80" t="s">
        <v>12</v>
      </c>
      <c r="D48" s="80" t="s">
        <v>15</v>
      </c>
      <c r="E48" s="83">
        <v>41534</v>
      </c>
      <c r="F48" s="82">
        <v>42643</v>
      </c>
      <c r="G48" s="101"/>
    </row>
    <row r="49" spans="1:7" ht="15">
      <c r="A49" s="76" t="s">
        <v>115</v>
      </c>
      <c r="B49" s="77" t="s">
        <v>378</v>
      </c>
      <c r="C49" s="76" t="s">
        <v>12</v>
      </c>
      <c r="D49" s="76" t="s">
        <v>15</v>
      </c>
      <c r="E49" s="79">
        <v>41563</v>
      </c>
      <c r="F49" s="78">
        <v>42643</v>
      </c>
      <c r="G49" s="100"/>
    </row>
    <row r="50" spans="1:7" ht="15">
      <c r="A50" s="80" t="s">
        <v>163</v>
      </c>
      <c r="B50" s="81" t="s">
        <v>201</v>
      </c>
      <c r="C50" s="80" t="s">
        <v>12</v>
      </c>
      <c r="D50" s="80" t="s">
        <v>15</v>
      </c>
      <c r="E50" s="83">
        <v>41380</v>
      </c>
      <c r="F50" s="82">
        <v>43039</v>
      </c>
      <c r="G50" s="101"/>
    </row>
    <row r="51" spans="1:7" ht="15">
      <c r="A51" s="76" t="s">
        <v>166</v>
      </c>
      <c r="B51" s="77" t="s">
        <v>201</v>
      </c>
      <c r="C51" s="76" t="s">
        <v>12</v>
      </c>
      <c r="D51" s="76" t="s">
        <v>15</v>
      </c>
      <c r="E51" s="79">
        <v>41380</v>
      </c>
      <c r="F51" s="78">
        <v>43039</v>
      </c>
      <c r="G51" s="100"/>
    </row>
    <row r="52" spans="1:7" ht="15">
      <c r="A52" s="76" t="s">
        <v>163</v>
      </c>
      <c r="B52" s="77" t="s">
        <v>200</v>
      </c>
      <c r="C52" s="76" t="s">
        <v>12</v>
      </c>
      <c r="D52" s="76" t="s">
        <v>15</v>
      </c>
      <c r="E52" s="79">
        <v>41380</v>
      </c>
      <c r="F52" s="78">
        <v>43220</v>
      </c>
      <c r="G52" s="101"/>
    </row>
    <row r="53" spans="1:7" ht="15">
      <c r="A53" s="80" t="s">
        <v>112</v>
      </c>
      <c r="B53" s="81" t="s">
        <v>146</v>
      </c>
      <c r="C53" s="80" t="s">
        <v>12</v>
      </c>
      <c r="D53" s="80" t="s">
        <v>15</v>
      </c>
      <c r="E53" s="83">
        <v>41471</v>
      </c>
      <c r="F53" s="82">
        <v>43220</v>
      </c>
      <c r="G53" s="100"/>
    </row>
    <row r="54" spans="1:7" ht="15">
      <c r="A54" s="80" t="s">
        <v>163</v>
      </c>
      <c r="B54" s="81" t="s">
        <v>183</v>
      </c>
      <c r="C54" s="80" t="s">
        <v>12</v>
      </c>
      <c r="D54" s="80" t="s">
        <v>15</v>
      </c>
      <c r="E54" s="83">
        <v>41380</v>
      </c>
      <c r="F54" s="82">
        <v>43251</v>
      </c>
      <c r="G54" s="101"/>
    </row>
    <row r="55" spans="1:7" ht="15">
      <c r="A55" s="76" t="s">
        <v>112</v>
      </c>
      <c r="B55" s="77" t="s">
        <v>185</v>
      </c>
      <c r="C55" s="76" t="s">
        <v>12</v>
      </c>
      <c r="D55" s="76" t="s">
        <v>15</v>
      </c>
      <c r="E55" s="79">
        <v>41471</v>
      </c>
      <c r="F55" s="78">
        <v>43312</v>
      </c>
      <c r="G55" s="100"/>
    </row>
    <row r="56" spans="1:7" ht="15">
      <c r="A56" s="80" t="s">
        <v>112</v>
      </c>
      <c r="B56" s="81" t="s">
        <v>186</v>
      </c>
      <c r="C56" s="80" t="s">
        <v>12</v>
      </c>
      <c r="D56" s="80" t="s">
        <v>15</v>
      </c>
      <c r="E56" s="83">
        <v>41471</v>
      </c>
      <c r="F56" s="82">
        <v>43312</v>
      </c>
      <c r="G56" s="101"/>
    </row>
    <row r="57" spans="1:7" ht="15">
      <c r="A57" s="76" t="s">
        <v>112</v>
      </c>
      <c r="B57" s="77" t="s">
        <v>187</v>
      </c>
      <c r="C57" s="76" t="s">
        <v>12</v>
      </c>
      <c r="D57" s="76" t="s">
        <v>15</v>
      </c>
      <c r="E57" s="79">
        <v>41471</v>
      </c>
      <c r="F57" s="78">
        <v>43312</v>
      </c>
      <c r="G57" s="100"/>
    </row>
    <row r="58" spans="1:7" ht="15">
      <c r="A58" s="80" t="s">
        <v>112</v>
      </c>
      <c r="B58" s="81" t="s">
        <v>119</v>
      </c>
      <c r="C58" s="80" t="s">
        <v>12</v>
      </c>
      <c r="D58" s="80" t="s">
        <v>15</v>
      </c>
      <c r="E58" s="83">
        <v>41471</v>
      </c>
      <c r="F58" s="82">
        <v>43312</v>
      </c>
      <c r="G58" s="101"/>
    </row>
    <row r="59" spans="1:7" ht="15">
      <c r="A59" s="80" t="s">
        <v>112</v>
      </c>
      <c r="B59" s="81" t="s">
        <v>121</v>
      </c>
      <c r="C59" s="80" t="s">
        <v>12</v>
      </c>
      <c r="D59" s="80" t="s">
        <v>15</v>
      </c>
      <c r="E59" s="83">
        <v>41471</v>
      </c>
      <c r="F59" s="82">
        <v>43312</v>
      </c>
      <c r="G59" s="100"/>
    </row>
    <row r="60" spans="1:7" ht="15">
      <c r="A60" s="76" t="s">
        <v>112</v>
      </c>
      <c r="B60" s="77" t="s">
        <v>188</v>
      </c>
      <c r="C60" s="76" t="s">
        <v>12</v>
      </c>
      <c r="D60" s="76" t="s">
        <v>15</v>
      </c>
      <c r="E60" s="79">
        <v>41471</v>
      </c>
      <c r="F60" s="78">
        <v>43312</v>
      </c>
      <c r="G60" s="101"/>
    </row>
    <row r="61" spans="1:7" ht="15">
      <c r="A61" s="76" t="s">
        <v>163</v>
      </c>
      <c r="B61" s="77" t="s">
        <v>172</v>
      </c>
      <c r="C61" s="76" t="s">
        <v>114</v>
      </c>
      <c r="D61" s="76" t="s">
        <v>35</v>
      </c>
      <c r="E61" s="79">
        <v>41206</v>
      </c>
      <c r="F61" s="78">
        <v>41608</v>
      </c>
      <c r="G61" s="100"/>
    </row>
    <row r="62" spans="1:7" ht="15">
      <c r="A62" s="80" t="s">
        <v>112</v>
      </c>
      <c r="B62" s="81" t="s">
        <v>174</v>
      </c>
      <c r="C62" s="76" t="s">
        <v>114</v>
      </c>
      <c r="D62" s="76" t="s">
        <v>35</v>
      </c>
      <c r="E62" s="83">
        <v>41206</v>
      </c>
      <c r="F62" s="82">
        <v>41608</v>
      </c>
      <c r="G62" s="101"/>
    </row>
    <row r="63" spans="1:7" ht="15">
      <c r="A63" s="80" t="s">
        <v>112</v>
      </c>
      <c r="B63" s="81" t="s">
        <v>175</v>
      </c>
      <c r="C63" s="76" t="s">
        <v>114</v>
      </c>
      <c r="D63" s="76" t="s">
        <v>35</v>
      </c>
      <c r="E63" s="83">
        <v>41206</v>
      </c>
      <c r="F63" s="82">
        <v>41608</v>
      </c>
      <c r="G63" s="100"/>
    </row>
    <row r="64" spans="1:7" ht="15">
      <c r="A64" s="80" t="s">
        <v>112</v>
      </c>
      <c r="B64" s="81" t="s">
        <v>178</v>
      </c>
      <c r="C64" s="76" t="s">
        <v>114</v>
      </c>
      <c r="D64" s="76" t="s">
        <v>35</v>
      </c>
      <c r="E64" s="83">
        <v>41206</v>
      </c>
      <c r="F64" s="82">
        <v>41608</v>
      </c>
      <c r="G64" s="101"/>
    </row>
    <row r="65" spans="1:7" ht="15">
      <c r="A65" s="76" t="s">
        <v>112</v>
      </c>
      <c r="B65" s="77" t="s">
        <v>179</v>
      </c>
      <c r="C65" s="76" t="s">
        <v>114</v>
      </c>
      <c r="D65" s="76" t="s">
        <v>35</v>
      </c>
      <c r="E65" s="79">
        <v>41206</v>
      </c>
      <c r="F65" s="78">
        <v>41608</v>
      </c>
      <c r="G65" s="100"/>
    </row>
    <row r="66" spans="1:7" ht="15">
      <c r="A66" s="76" t="s">
        <v>115</v>
      </c>
      <c r="B66" s="77" t="s">
        <v>180</v>
      </c>
      <c r="C66" s="76" t="s">
        <v>114</v>
      </c>
      <c r="D66" s="76" t="s">
        <v>35</v>
      </c>
      <c r="E66" s="79">
        <v>41206</v>
      </c>
      <c r="F66" s="78">
        <v>41608</v>
      </c>
      <c r="G66" s="101"/>
    </row>
    <row r="67" spans="1:7" ht="15">
      <c r="A67" s="76" t="s">
        <v>112</v>
      </c>
      <c r="B67" s="77" t="s">
        <v>132</v>
      </c>
      <c r="C67" s="76" t="s">
        <v>114</v>
      </c>
      <c r="D67" s="76" t="s">
        <v>35</v>
      </c>
      <c r="E67" s="79">
        <v>41254</v>
      </c>
      <c r="F67" s="78">
        <v>41639</v>
      </c>
      <c r="G67" s="100"/>
    </row>
    <row r="68" spans="1:7" ht="15">
      <c r="A68" s="76" t="s">
        <v>112</v>
      </c>
      <c r="B68" s="77" t="s">
        <v>118</v>
      </c>
      <c r="C68" s="76" t="s">
        <v>114</v>
      </c>
      <c r="D68" s="76" t="s">
        <v>35</v>
      </c>
      <c r="E68" s="79">
        <v>41297</v>
      </c>
      <c r="F68" s="78">
        <v>41670</v>
      </c>
      <c r="G68" s="101"/>
    </row>
    <row r="69" spans="1:7" ht="15">
      <c r="A69" s="80" t="s">
        <v>112</v>
      </c>
      <c r="B69" s="81" t="s">
        <v>130</v>
      </c>
      <c r="C69" s="76" t="s">
        <v>114</v>
      </c>
      <c r="D69" s="76" t="s">
        <v>35</v>
      </c>
      <c r="E69" s="83">
        <v>41297</v>
      </c>
      <c r="F69" s="82">
        <v>41670</v>
      </c>
      <c r="G69" s="100"/>
    </row>
    <row r="70" spans="1:7" ht="15">
      <c r="A70" s="76" t="s">
        <v>112</v>
      </c>
      <c r="B70" s="77" t="s">
        <v>131</v>
      </c>
      <c r="C70" s="76" t="s">
        <v>114</v>
      </c>
      <c r="D70" s="76" t="s">
        <v>35</v>
      </c>
      <c r="E70" s="79">
        <v>41297</v>
      </c>
      <c r="F70" s="78">
        <v>41670</v>
      </c>
      <c r="G70" s="101"/>
    </row>
    <row r="71" spans="1:7" ht="15">
      <c r="A71" s="80" t="s">
        <v>112</v>
      </c>
      <c r="B71" s="81" t="s">
        <v>133</v>
      </c>
      <c r="C71" s="76" t="s">
        <v>114</v>
      </c>
      <c r="D71" s="76" t="s">
        <v>35</v>
      </c>
      <c r="E71" s="83">
        <v>41297</v>
      </c>
      <c r="F71" s="82">
        <v>41670</v>
      </c>
      <c r="G71" s="100"/>
    </row>
    <row r="72" spans="1:7" ht="15">
      <c r="A72" s="76" t="s">
        <v>163</v>
      </c>
      <c r="B72" s="77" t="s">
        <v>202</v>
      </c>
      <c r="C72" s="76" t="s">
        <v>114</v>
      </c>
      <c r="D72" s="76" t="s">
        <v>35</v>
      </c>
      <c r="E72" s="79">
        <v>41170</v>
      </c>
      <c r="F72" s="76"/>
      <c r="G72" s="101"/>
    </row>
    <row r="73" spans="1:7" ht="15">
      <c r="A73" s="80" t="s">
        <v>112</v>
      </c>
      <c r="B73" s="81" t="s">
        <v>164</v>
      </c>
      <c r="C73" s="80" t="s">
        <v>114</v>
      </c>
      <c r="D73" s="80" t="s">
        <v>35</v>
      </c>
      <c r="E73" s="83">
        <v>40785</v>
      </c>
      <c r="F73" s="80"/>
      <c r="G73" s="100"/>
    </row>
    <row r="74" spans="1:7" ht="15">
      <c r="A74" s="76" t="s">
        <v>112</v>
      </c>
      <c r="B74" s="77" t="s">
        <v>165</v>
      </c>
      <c r="C74" s="76" t="s">
        <v>114</v>
      </c>
      <c r="D74" s="76" t="s">
        <v>35</v>
      </c>
      <c r="E74" s="79">
        <v>41107</v>
      </c>
      <c r="F74" s="76"/>
      <c r="G74" s="101"/>
    </row>
    <row r="75" spans="1:7" ht="15">
      <c r="A75" s="80" t="s">
        <v>166</v>
      </c>
      <c r="B75" s="81" t="s">
        <v>208</v>
      </c>
      <c r="C75" s="80" t="s">
        <v>114</v>
      </c>
      <c r="D75" s="80" t="s">
        <v>35</v>
      </c>
      <c r="E75" s="83">
        <v>40575</v>
      </c>
      <c r="F75" s="80"/>
      <c r="G75" s="100"/>
    </row>
    <row r="76" spans="1:7" ht="15">
      <c r="A76" s="80" t="s">
        <v>115</v>
      </c>
      <c r="B76" s="81" t="s">
        <v>167</v>
      </c>
      <c r="C76" s="80" t="s">
        <v>114</v>
      </c>
      <c r="D76" s="80" t="s">
        <v>35</v>
      </c>
      <c r="E76" s="83">
        <v>41044</v>
      </c>
      <c r="F76" s="80"/>
      <c r="G76" s="101"/>
    </row>
    <row r="77" spans="1:7" ht="15">
      <c r="A77" s="80" t="s">
        <v>115</v>
      </c>
      <c r="B77" s="81" t="s">
        <v>168</v>
      </c>
      <c r="C77" s="80" t="s">
        <v>114</v>
      </c>
      <c r="D77" s="80" t="s">
        <v>35</v>
      </c>
      <c r="E77" s="83">
        <v>41044</v>
      </c>
      <c r="F77" s="80"/>
      <c r="G77" s="100"/>
    </row>
    <row r="78" spans="1:7" ht="15">
      <c r="A78" s="76" t="s">
        <v>115</v>
      </c>
      <c r="B78" s="77" t="s">
        <v>169</v>
      </c>
      <c r="C78" s="76" t="s">
        <v>114</v>
      </c>
      <c r="D78" s="76" t="s">
        <v>35</v>
      </c>
      <c r="E78" s="79">
        <v>40848</v>
      </c>
      <c r="F78" s="76"/>
      <c r="G78" s="101"/>
    </row>
    <row r="79" spans="1:7" ht="15">
      <c r="A79" s="80" t="s">
        <v>115</v>
      </c>
      <c r="B79" s="81" t="s">
        <v>170</v>
      </c>
      <c r="C79" s="80" t="s">
        <v>114</v>
      </c>
      <c r="D79" s="80" t="s">
        <v>35</v>
      </c>
      <c r="E79" s="83">
        <v>40575</v>
      </c>
      <c r="F79" s="80"/>
      <c r="G79" s="100"/>
    </row>
    <row r="80" spans="1:7" ht="15">
      <c r="A80" s="80" t="s">
        <v>115</v>
      </c>
      <c r="B80" s="81" t="s">
        <v>171</v>
      </c>
      <c r="C80" s="80" t="s">
        <v>114</v>
      </c>
      <c r="D80" s="80" t="s">
        <v>35</v>
      </c>
      <c r="E80" s="83">
        <v>40603</v>
      </c>
      <c r="F80" s="80"/>
      <c r="G80" s="101"/>
    </row>
    <row r="81" spans="1:7" ht="15">
      <c r="A81" s="76" t="s">
        <v>112</v>
      </c>
      <c r="B81" s="77" t="s">
        <v>127</v>
      </c>
      <c r="C81" s="76" t="s">
        <v>28</v>
      </c>
      <c r="D81" s="76" t="s">
        <v>35</v>
      </c>
      <c r="E81" s="79">
        <v>41297</v>
      </c>
      <c r="F81" s="76"/>
      <c r="G81" s="100"/>
    </row>
    <row r="82" spans="1:7" ht="15">
      <c r="A82" s="80" t="s">
        <v>163</v>
      </c>
      <c r="B82" s="81" t="s">
        <v>173</v>
      </c>
      <c r="C82" s="80" t="s">
        <v>28</v>
      </c>
      <c r="D82" s="80" t="s">
        <v>36</v>
      </c>
      <c r="E82" s="83">
        <v>41206</v>
      </c>
      <c r="F82" s="82">
        <v>41608</v>
      </c>
      <c r="G82" s="101"/>
    </row>
    <row r="83" spans="1:7" ht="15">
      <c r="A83" s="76" t="s">
        <v>112</v>
      </c>
      <c r="B83" s="77" t="s">
        <v>144</v>
      </c>
      <c r="C83" s="76" t="s">
        <v>28</v>
      </c>
      <c r="D83" s="76" t="s">
        <v>36</v>
      </c>
      <c r="E83" s="79">
        <v>41206</v>
      </c>
      <c r="F83" s="78">
        <v>41608</v>
      </c>
      <c r="G83" s="100"/>
    </row>
    <row r="84" spans="1:7" ht="15">
      <c r="A84" s="80" t="s">
        <v>112</v>
      </c>
      <c r="B84" s="81" t="s">
        <v>177</v>
      </c>
      <c r="C84" s="80" t="s">
        <v>28</v>
      </c>
      <c r="D84" s="80" t="s">
        <v>36</v>
      </c>
      <c r="E84" s="83">
        <v>41206</v>
      </c>
      <c r="F84" s="82">
        <v>41608</v>
      </c>
      <c r="G84" s="101"/>
    </row>
    <row r="85" spans="1:7" ht="15">
      <c r="A85" s="76" t="s">
        <v>115</v>
      </c>
      <c r="B85" s="77" t="s">
        <v>181</v>
      </c>
      <c r="C85" s="76" t="s">
        <v>28</v>
      </c>
      <c r="D85" s="76" t="s">
        <v>36</v>
      </c>
      <c r="E85" s="79">
        <v>41206</v>
      </c>
      <c r="F85" s="78">
        <v>41608</v>
      </c>
      <c r="G85" s="100"/>
    </row>
    <row r="86" spans="1:7" ht="15">
      <c r="A86" s="76" t="s">
        <v>112</v>
      </c>
      <c r="B86" s="77" t="s">
        <v>122</v>
      </c>
      <c r="C86" s="76" t="s">
        <v>28</v>
      </c>
      <c r="D86" s="76" t="s">
        <v>36</v>
      </c>
      <c r="E86" s="79">
        <v>41254</v>
      </c>
      <c r="F86" s="78">
        <v>41639</v>
      </c>
      <c r="G86" s="101"/>
    </row>
    <row r="87" spans="1:7" ht="15">
      <c r="A87" s="80" t="s">
        <v>112</v>
      </c>
      <c r="B87" s="81" t="s">
        <v>123</v>
      </c>
      <c r="C87" s="80" t="s">
        <v>28</v>
      </c>
      <c r="D87" s="80" t="s">
        <v>36</v>
      </c>
      <c r="E87" s="83">
        <v>41254</v>
      </c>
      <c r="F87" s="82">
        <v>41639</v>
      </c>
      <c r="G87" s="100"/>
    </row>
    <row r="88" spans="1:7" ht="15">
      <c r="A88" s="80" t="s">
        <v>112</v>
      </c>
      <c r="B88" s="81" t="s">
        <v>125</v>
      </c>
      <c r="C88" s="80" t="s">
        <v>28</v>
      </c>
      <c r="D88" s="80" t="s">
        <v>36</v>
      </c>
      <c r="E88" s="83">
        <v>41254</v>
      </c>
      <c r="F88" s="82">
        <v>41639</v>
      </c>
      <c r="G88" s="101"/>
    </row>
    <row r="89" spans="1:7" ht="15">
      <c r="A89" s="76" t="s">
        <v>112</v>
      </c>
      <c r="B89" s="77" t="s">
        <v>126</v>
      </c>
      <c r="C89" s="76" t="s">
        <v>28</v>
      </c>
      <c r="D89" s="76" t="s">
        <v>36</v>
      </c>
      <c r="E89" s="79">
        <v>41254</v>
      </c>
      <c r="F89" s="78">
        <v>41639</v>
      </c>
      <c r="G89" s="100"/>
    </row>
    <row r="90" spans="1:7" ht="15">
      <c r="A90" s="80" t="s">
        <v>112</v>
      </c>
      <c r="B90" s="81" t="s">
        <v>204</v>
      </c>
      <c r="C90" s="80" t="s">
        <v>28</v>
      </c>
      <c r="D90" s="80" t="s">
        <v>36</v>
      </c>
      <c r="E90" s="83">
        <v>41254</v>
      </c>
      <c r="F90" s="82">
        <v>41639</v>
      </c>
      <c r="G90" s="101"/>
    </row>
    <row r="91" spans="1:7" ht="15">
      <c r="A91" s="76" t="s">
        <v>112</v>
      </c>
      <c r="B91" s="77" t="s">
        <v>124</v>
      </c>
      <c r="C91" s="76" t="s">
        <v>28</v>
      </c>
      <c r="D91" s="76" t="s">
        <v>36</v>
      </c>
      <c r="E91" s="79">
        <v>41297</v>
      </c>
      <c r="F91" s="78">
        <v>41670</v>
      </c>
      <c r="G91" s="100"/>
    </row>
    <row r="92" spans="1:7" ht="15">
      <c r="A92" s="80" t="s">
        <v>112</v>
      </c>
      <c r="B92" s="81" t="s">
        <v>128</v>
      </c>
      <c r="C92" s="80" t="s">
        <v>28</v>
      </c>
      <c r="D92" s="80" t="s">
        <v>36</v>
      </c>
      <c r="E92" s="83">
        <v>41297</v>
      </c>
      <c r="F92" s="82">
        <v>41670</v>
      </c>
      <c r="G92" s="101"/>
    </row>
    <row r="93" spans="1:7" ht="15">
      <c r="A93" s="76" t="s">
        <v>115</v>
      </c>
      <c r="B93" s="77" t="s">
        <v>182</v>
      </c>
      <c r="C93" s="76" t="s">
        <v>28</v>
      </c>
      <c r="D93" s="76" t="s">
        <v>36</v>
      </c>
      <c r="E93" s="79">
        <v>40848</v>
      </c>
      <c r="F93" s="78">
        <v>42247</v>
      </c>
      <c r="G93" s="100"/>
    </row>
    <row r="94" spans="1:7" ht="15">
      <c r="A94" s="76" t="s">
        <v>112</v>
      </c>
      <c r="B94" s="77" t="s">
        <v>129</v>
      </c>
      <c r="C94" s="76" t="s">
        <v>37</v>
      </c>
      <c r="D94" s="76" t="s">
        <v>36</v>
      </c>
      <c r="E94" s="79">
        <v>41297</v>
      </c>
      <c r="F94" s="78">
        <v>41670</v>
      </c>
      <c r="G94" s="101"/>
    </row>
    <row r="95" spans="1:7" ht="15">
      <c r="A95" s="76" t="s">
        <v>115</v>
      </c>
      <c r="B95" s="77" t="s">
        <v>134</v>
      </c>
      <c r="C95" s="76" t="s">
        <v>28</v>
      </c>
      <c r="D95" s="76" t="s">
        <v>16</v>
      </c>
      <c r="E95" s="79">
        <v>41254</v>
      </c>
      <c r="F95" s="78">
        <v>41639</v>
      </c>
      <c r="G95" s="100"/>
    </row>
    <row r="96" spans="1:7" ht="15">
      <c r="A96" s="76" t="s">
        <v>115</v>
      </c>
      <c r="B96" s="77" t="s">
        <v>191</v>
      </c>
      <c r="C96" s="76" t="s">
        <v>28</v>
      </c>
      <c r="D96" s="76" t="s">
        <v>16</v>
      </c>
      <c r="E96" s="79">
        <v>41534</v>
      </c>
      <c r="F96" s="78">
        <v>41639</v>
      </c>
      <c r="G96" s="101"/>
    </row>
    <row r="97" spans="1:7" ht="15">
      <c r="A97" s="80" t="s">
        <v>115</v>
      </c>
      <c r="B97" s="81" t="s">
        <v>192</v>
      </c>
      <c r="C97" s="80" t="s">
        <v>28</v>
      </c>
      <c r="D97" s="80" t="s">
        <v>16</v>
      </c>
      <c r="E97" s="83">
        <v>41227</v>
      </c>
      <c r="F97" s="82">
        <v>41639</v>
      </c>
      <c r="G97" s="100"/>
    </row>
    <row r="98" spans="1:7" ht="15">
      <c r="A98" s="76" t="s">
        <v>115</v>
      </c>
      <c r="B98" s="77" t="s">
        <v>135</v>
      </c>
      <c r="C98" s="76" t="s">
        <v>28</v>
      </c>
      <c r="D98" s="76" t="s">
        <v>16</v>
      </c>
      <c r="E98" s="79">
        <v>41254</v>
      </c>
      <c r="F98" s="78">
        <v>41639</v>
      </c>
      <c r="G98" s="101"/>
    </row>
    <row r="99" spans="1:7" ht="15">
      <c r="A99" s="76" t="s">
        <v>115</v>
      </c>
      <c r="B99" s="77" t="s">
        <v>136</v>
      </c>
      <c r="C99" s="76" t="s">
        <v>28</v>
      </c>
      <c r="D99" s="76" t="s">
        <v>16</v>
      </c>
      <c r="E99" s="79">
        <v>41254</v>
      </c>
      <c r="F99" s="78">
        <v>41639</v>
      </c>
      <c r="G99" s="100"/>
    </row>
    <row r="100" spans="1:7" ht="15">
      <c r="A100" s="80" t="s">
        <v>115</v>
      </c>
      <c r="B100" s="81" t="s">
        <v>137</v>
      </c>
      <c r="C100" s="80" t="s">
        <v>28</v>
      </c>
      <c r="D100" s="80" t="s">
        <v>16</v>
      </c>
      <c r="E100" s="83">
        <v>41297</v>
      </c>
      <c r="F100" s="82">
        <v>41639</v>
      </c>
      <c r="G100" s="101"/>
    </row>
    <row r="101" spans="1:10" ht="15">
      <c r="A101" s="76" t="s">
        <v>115</v>
      </c>
      <c r="B101" s="77" t="s">
        <v>138</v>
      </c>
      <c r="C101" s="76" t="s">
        <v>28</v>
      </c>
      <c r="D101" s="76" t="s">
        <v>16</v>
      </c>
      <c r="E101" s="79">
        <v>41254</v>
      </c>
      <c r="F101" s="78">
        <v>41639</v>
      </c>
      <c r="G101" s="100"/>
      <c r="H101" s="79"/>
      <c r="I101" s="78"/>
      <c r="J101" s="76"/>
    </row>
    <row r="102" spans="1:10" ht="30">
      <c r="A102" s="76" t="s">
        <v>115</v>
      </c>
      <c r="B102" s="77" t="s">
        <v>139</v>
      </c>
      <c r="C102" s="76" t="s">
        <v>28</v>
      </c>
      <c r="D102" s="76" t="s">
        <v>16</v>
      </c>
      <c r="E102" s="79">
        <v>41254</v>
      </c>
      <c r="F102" s="78">
        <v>41639</v>
      </c>
      <c r="H102" s="83"/>
      <c r="I102" s="82"/>
      <c r="J102" s="80"/>
    </row>
    <row r="103" spans="1:10" ht="30">
      <c r="A103" s="76" t="s">
        <v>115</v>
      </c>
      <c r="B103" s="77" t="s">
        <v>190</v>
      </c>
      <c r="C103" s="76" t="s">
        <v>28</v>
      </c>
      <c r="D103" s="76" t="s">
        <v>16</v>
      </c>
      <c r="E103" s="79">
        <v>41534</v>
      </c>
      <c r="F103" s="78">
        <v>41698</v>
      </c>
      <c r="H103" s="79"/>
      <c r="I103" s="78"/>
      <c r="J103" s="76"/>
    </row>
    <row r="104" spans="1:10" ht="15">
      <c r="A104" s="80" t="s">
        <v>115</v>
      </c>
      <c r="B104" s="81" t="s">
        <v>118</v>
      </c>
      <c r="C104" s="80" t="s">
        <v>28</v>
      </c>
      <c r="D104" s="80" t="s">
        <v>16</v>
      </c>
      <c r="E104" s="83">
        <v>41563</v>
      </c>
      <c r="F104" s="82">
        <v>41820</v>
      </c>
      <c r="H104" s="83"/>
      <c r="I104" s="82"/>
      <c r="J104" s="80"/>
    </row>
    <row r="105" spans="8:10" ht="15">
      <c r="H105" s="79"/>
      <c r="I105" s="78"/>
      <c r="J105" s="76"/>
    </row>
    <row r="106" spans="8:10" ht="15">
      <c r="H106" s="83"/>
      <c r="I106" s="82"/>
      <c r="J106" s="80"/>
    </row>
    <row r="107" spans="8:10" ht="15">
      <c r="H107" s="79"/>
      <c r="I107" s="78"/>
      <c r="J107" s="76"/>
    </row>
    <row r="108" spans="8:10" ht="15">
      <c r="H108" s="83"/>
      <c r="I108" s="82"/>
      <c r="J108" s="80"/>
    </row>
    <row r="109" spans="8:10" ht="15">
      <c r="H109" s="79"/>
      <c r="I109" s="78"/>
      <c r="J109" s="76"/>
    </row>
    <row r="110" spans="8:10" ht="15">
      <c r="H110" s="83"/>
      <c r="I110" s="82"/>
      <c r="J110" s="80"/>
    </row>
    <row r="111" spans="8:10" ht="15">
      <c r="H111" s="77"/>
      <c r="I111" s="78"/>
      <c r="J111" s="76"/>
    </row>
    <row r="112" spans="8:10" ht="15">
      <c r="H112" s="83"/>
      <c r="I112" s="82"/>
      <c r="J112" s="80"/>
    </row>
    <row r="113" spans="8:10" ht="15">
      <c r="H113" s="79"/>
      <c r="I113" s="78"/>
      <c r="J113" s="76"/>
    </row>
    <row r="114" spans="8:10" ht="15">
      <c r="H114" s="83"/>
      <c r="I114" s="82"/>
      <c r="J114" s="80"/>
    </row>
    <row r="115" spans="8:10" ht="15">
      <c r="H115" s="79"/>
      <c r="I115" s="78"/>
      <c r="J115" s="76"/>
    </row>
    <row r="116" spans="8:10" ht="15">
      <c r="H116" s="83"/>
      <c r="I116" s="82"/>
      <c r="J116" s="80"/>
    </row>
    <row r="117" spans="8:10" ht="15">
      <c r="H117" s="79"/>
      <c r="I117" s="78"/>
      <c r="J117" s="76"/>
    </row>
    <row r="118" spans="8:10" ht="15">
      <c r="H118" s="83"/>
      <c r="I118" s="82"/>
      <c r="J118" s="80"/>
    </row>
    <row r="119" spans="8:10" ht="15">
      <c r="H119" s="79"/>
      <c r="I119" s="78"/>
      <c r="J119" s="76"/>
    </row>
    <row r="120" spans="8:10" ht="15">
      <c r="H120" s="83"/>
      <c r="I120" s="82"/>
      <c r="J120" s="80"/>
    </row>
    <row r="121" spans="8:10" ht="15">
      <c r="H121" s="77"/>
      <c r="I121" s="76"/>
      <c r="J121" s="76"/>
    </row>
    <row r="122" spans="8:10" ht="15">
      <c r="H122" s="83"/>
      <c r="I122" s="82"/>
      <c r="J122" s="80"/>
    </row>
    <row r="123" spans="8:10" ht="15">
      <c r="H123" s="79"/>
      <c r="I123" s="78"/>
      <c r="J123" s="76"/>
    </row>
    <row r="124" spans="8:10" ht="15">
      <c r="H124" s="83"/>
      <c r="I124" s="82"/>
      <c r="J124" s="80"/>
    </row>
    <row r="125" spans="8:10" ht="15">
      <c r="H125" s="79"/>
      <c r="I125" s="78"/>
      <c r="J125" s="76"/>
    </row>
    <row r="126" spans="8:10" ht="15">
      <c r="H126" s="83"/>
      <c r="I126" s="82"/>
      <c r="J126" s="80"/>
    </row>
    <row r="127" spans="8:10" ht="15">
      <c r="H127" s="79"/>
      <c r="I127" s="78"/>
      <c r="J127" s="76"/>
    </row>
    <row r="128" spans="8:10" ht="15">
      <c r="H128" s="83"/>
      <c r="I128" s="82"/>
      <c r="J128" s="80"/>
    </row>
    <row r="129" spans="8:10" ht="15">
      <c r="H129" s="79"/>
      <c r="I129" s="78"/>
      <c r="J129" s="76"/>
    </row>
    <row r="130" spans="8:10" ht="15">
      <c r="H130" s="83"/>
      <c r="I130" s="82"/>
      <c r="J130" s="80"/>
    </row>
    <row r="131" spans="8:10" ht="15">
      <c r="H131" s="79"/>
      <c r="I131" s="78"/>
      <c r="J131" s="76"/>
    </row>
    <row r="132" spans="8:10" ht="15">
      <c r="H132" s="83"/>
      <c r="I132" s="82"/>
      <c r="J132" s="80"/>
    </row>
    <row r="133" spans="8:10" ht="15">
      <c r="H133" s="79"/>
      <c r="I133" s="78"/>
      <c r="J133" s="76"/>
    </row>
    <row r="134" spans="8:10" ht="15">
      <c r="H134" s="83"/>
      <c r="I134" s="80"/>
      <c r="J134" s="80"/>
    </row>
    <row r="135" spans="8:10" ht="15">
      <c r="H135" s="77"/>
      <c r="I135" s="78"/>
      <c r="J135" s="76"/>
    </row>
    <row r="136" spans="8:10" ht="15">
      <c r="H136" s="83"/>
      <c r="I136" s="82"/>
      <c r="J136" s="80"/>
    </row>
    <row r="137" spans="8:10" ht="15">
      <c r="H137" s="79"/>
      <c r="I137" s="78"/>
      <c r="J137" s="76"/>
    </row>
    <row r="138" spans="8:10" ht="15">
      <c r="H138" s="81"/>
      <c r="I138" s="82"/>
      <c r="J138" s="80"/>
    </row>
    <row r="139" spans="8:10" ht="15">
      <c r="H139" s="77"/>
      <c r="I139" s="78"/>
      <c r="J139" s="76"/>
    </row>
    <row r="140" spans="8:10" ht="15">
      <c r="H140" s="83"/>
      <c r="I140" s="82"/>
      <c r="J140" s="80"/>
    </row>
    <row r="141" spans="8:10" ht="15">
      <c r="H141" s="79"/>
      <c r="I141" s="78"/>
      <c r="J141" s="76"/>
    </row>
    <row r="142" spans="8:10" ht="15">
      <c r="H142" s="81"/>
      <c r="I142" s="82"/>
      <c r="J142" s="80"/>
    </row>
    <row r="143" spans="8:10" ht="15">
      <c r="H143" s="79"/>
      <c r="I143" s="78"/>
      <c r="J143" s="76"/>
    </row>
    <row r="144" spans="8:10" ht="15">
      <c r="H144" s="83"/>
      <c r="I144" s="82"/>
      <c r="J144" s="80"/>
    </row>
    <row r="145" spans="8:10" ht="15">
      <c r="H145" s="79"/>
      <c r="I145" s="78"/>
      <c r="J145" s="76"/>
    </row>
    <row r="146" spans="8:10" ht="15">
      <c r="H146" s="81"/>
      <c r="I146" s="80"/>
      <c r="J146" s="80"/>
    </row>
    <row r="147" spans="8:10" ht="15">
      <c r="H147" s="79"/>
      <c r="I147" s="78"/>
      <c r="J147" s="76"/>
    </row>
    <row r="148" spans="8:10" ht="15">
      <c r="H148" s="81"/>
      <c r="I148" s="80"/>
      <c r="J148" s="80"/>
    </row>
    <row r="149" spans="8:10" ht="15">
      <c r="H149" s="79"/>
      <c r="I149" s="78"/>
      <c r="J149" s="76"/>
    </row>
    <row r="150" spans="8:10" ht="15">
      <c r="H150" s="83"/>
      <c r="I150" s="80"/>
      <c r="J150" s="80"/>
    </row>
    <row r="151" spans="8:10" ht="15">
      <c r="H151" s="77"/>
      <c r="I151" s="76"/>
      <c r="J151" s="76"/>
    </row>
    <row r="152" spans="8:10" ht="15">
      <c r="H152" s="83"/>
      <c r="I152" s="82"/>
      <c r="J152" s="80"/>
    </row>
    <row r="153" spans="8:10" ht="15">
      <c r="H153" s="79"/>
      <c r="I153" s="78"/>
      <c r="J153" s="76"/>
    </row>
    <row r="154" spans="8:10" ht="15">
      <c r="H154" s="83"/>
      <c r="I154" s="82"/>
      <c r="J154" s="80"/>
    </row>
    <row r="155" spans="8:10" ht="15">
      <c r="H155" s="79"/>
      <c r="I155" s="78"/>
      <c r="J155" s="76"/>
    </row>
    <row r="156" spans="8:10" ht="15">
      <c r="H156" s="83"/>
      <c r="I156" s="82"/>
      <c r="J156" s="80"/>
    </row>
    <row r="157" spans="8:10" ht="15">
      <c r="H157" s="77"/>
      <c r="I157" s="78"/>
      <c r="J157" s="76"/>
    </row>
    <row r="158" spans="8:10" ht="15">
      <c r="H158" s="83"/>
      <c r="I158" s="82"/>
      <c r="J158" s="80"/>
    </row>
    <row r="159" spans="8:10" ht="15">
      <c r="H159" s="79"/>
      <c r="I159" s="78"/>
      <c r="J159" s="76"/>
    </row>
    <row r="160" spans="8:10" ht="15">
      <c r="H160" s="83"/>
      <c r="I160" s="82"/>
      <c r="J160" s="80"/>
    </row>
    <row r="161" spans="8:10" ht="15">
      <c r="H161" s="79"/>
      <c r="I161" s="78"/>
      <c r="J161" s="76"/>
    </row>
    <row r="162" spans="8:10" ht="15">
      <c r="H162" s="83"/>
      <c r="I162" s="82"/>
      <c r="J162" s="80"/>
    </row>
    <row r="163" spans="8:10" ht="15">
      <c r="H163" s="79"/>
      <c r="I163" s="78"/>
      <c r="J163" s="76"/>
    </row>
    <row r="164" spans="8:10" ht="15">
      <c r="H164" s="83"/>
      <c r="I164" s="82"/>
      <c r="J164" s="80"/>
    </row>
    <row r="165" spans="8:10" ht="15">
      <c r="H165" s="79"/>
      <c r="I165" s="78"/>
      <c r="J165" s="76"/>
    </row>
    <row r="166" spans="8:10" ht="15">
      <c r="H166" s="81"/>
      <c r="I166" s="80"/>
      <c r="J166" s="80"/>
    </row>
    <row r="167" spans="8:10" ht="15">
      <c r="H167" s="79"/>
      <c r="I167" s="78"/>
      <c r="J167" s="76"/>
    </row>
    <row r="168" spans="8:10" ht="15">
      <c r="H168" s="83"/>
      <c r="I168" s="82"/>
      <c r="J168" s="80"/>
    </row>
    <row r="169" spans="8:10" ht="15">
      <c r="H169" s="79"/>
      <c r="I169" s="78"/>
      <c r="J169" s="76"/>
    </row>
    <row r="170" spans="8:10" ht="15">
      <c r="H170" s="83"/>
      <c r="I170" s="82"/>
      <c r="J170" s="80"/>
    </row>
    <row r="171" spans="8:10" ht="15">
      <c r="H171" s="79"/>
      <c r="I171" s="78"/>
      <c r="J171" s="76"/>
    </row>
    <row r="172" spans="8:10" ht="15">
      <c r="H172" s="83"/>
      <c r="I172" s="82"/>
      <c r="J172" s="80"/>
    </row>
    <row r="173" spans="8:10" ht="15">
      <c r="H173" s="79"/>
      <c r="I173" s="78"/>
      <c r="J173" s="76"/>
    </row>
    <row r="174" spans="8:10" ht="15">
      <c r="H174" s="83"/>
      <c r="I174" s="82"/>
      <c r="J174" s="80"/>
    </row>
    <row r="175" spans="8:10" ht="15">
      <c r="H175" s="79"/>
      <c r="I175" s="76"/>
      <c r="J175" s="76"/>
    </row>
    <row r="176" spans="8:10" ht="15">
      <c r="H176" s="83"/>
      <c r="I176" s="82"/>
      <c r="J176" s="80"/>
    </row>
    <row r="177" spans="8:10" ht="15">
      <c r="H177" s="79"/>
      <c r="I177" s="78"/>
      <c r="J177" s="76"/>
    </row>
    <row r="178" spans="8:10" ht="15">
      <c r="H178" s="83"/>
      <c r="I178" s="82"/>
      <c r="J178" s="80"/>
    </row>
    <row r="179" spans="8:10" ht="15">
      <c r="H179" s="79"/>
      <c r="I179" s="78"/>
      <c r="J179" s="76"/>
    </row>
    <row r="180" spans="8:10" ht="15">
      <c r="H180" s="83"/>
      <c r="I180" s="80"/>
      <c r="J180" s="80"/>
    </row>
    <row r="181" spans="8:10" ht="15">
      <c r="H181" s="79"/>
      <c r="I181" s="78"/>
      <c r="J181" s="76"/>
    </row>
    <row r="182" spans="8:10" ht="15">
      <c r="H182" s="83"/>
      <c r="I182" s="82"/>
      <c r="J182" s="80"/>
    </row>
    <row r="183" spans="8:10" ht="15">
      <c r="H183" s="79"/>
      <c r="I183" s="78"/>
      <c r="J183" s="76"/>
    </row>
    <row r="184" spans="8:10" ht="15">
      <c r="H184" s="83"/>
      <c r="I184" s="82"/>
      <c r="J184" s="80"/>
    </row>
    <row r="185" spans="8:10" ht="15">
      <c r="H185" s="79"/>
      <c r="I185" s="78"/>
      <c r="J185" s="76"/>
    </row>
    <row r="186" spans="8:10" ht="15">
      <c r="H186" s="83"/>
      <c r="I186" s="80"/>
      <c r="J186" s="80"/>
    </row>
    <row r="187" spans="8:10" ht="15">
      <c r="H187" s="79"/>
      <c r="I187" s="76"/>
      <c r="J187" s="76"/>
    </row>
    <row r="188" spans="8:10" ht="15">
      <c r="H188" s="83"/>
      <c r="I188" s="82"/>
      <c r="J188" s="80"/>
    </row>
    <row r="189" spans="8:10" ht="15">
      <c r="H189" s="79"/>
      <c r="I189" s="78"/>
      <c r="J189" s="76"/>
    </row>
    <row r="190" spans="8:10" ht="15">
      <c r="H190" s="83"/>
      <c r="I190" s="82"/>
      <c r="J190" s="80"/>
    </row>
    <row r="191" spans="8:10" ht="15">
      <c r="H191" s="79"/>
      <c r="I191" s="76"/>
      <c r="J191" s="76"/>
    </row>
    <row r="192" spans="8:10" ht="15">
      <c r="H192" s="83"/>
      <c r="I192" s="82"/>
      <c r="J192" s="80"/>
    </row>
    <row r="193" spans="8:10" ht="15">
      <c r="H193" s="79"/>
      <c r="I193" s="76"/>
      <c r="J193" s="76"/>
    </row>
    <row r="194" spans="8:10" ht="15">
      <c r="H194" s="83"/>
      <c r="I194" s="82"/>
      <c r="J194" s="80"/>
    </row>
    <row r="195" spans="8:10" ht="15">
      <c r="H195" s="79"/>
      <c r="I195" s="78"/>
      <c r="J195" s="76"/>
    </row>
    <row r="196" spans="8:10" ht="15">
      <c r="H196" s="83"/>
      <c r="I196" s="82"/>
      <c r="J196" s="80"/>
    </row>
    <row r="197" spans="8:10" ht="15">
      <c r="H197" s="85"/>
      <c r="I197" s="84"/>
      <c r="J197" s="75"/>
    </row>
    <row r="198" spans="8:10" ht="15">
      <c r="H198" s="83"/>
      <c r="I198" s="82"/>
      <c r="J198" s="80"/>
    </row>
  </sheetData>
  <sheetProtection/>
  <autoFilter ref="A2:F104">
    <sortState ref="A3:F198">
      <sortCondition sortBy="value" ref="D3:D198"/>
    </sortState>
  </autoFilter>
  <mergeCells count="1">
    <mergeCell ref="A1:F1"/>
  </mergeCells>
  <hyperlinks>
    <hyperlink ref="B52" r:id="rId1" display="http://rtf.nwcouncil.org/measures/measure.asp?id=84"/>
    <hyperlink ref="E52" r:id="rId2" display="http://rtf.nwcouncil.org/meetings/2013/04"/>
    <hyperlink ref="B50" r:id="rId3" display="http://rtf.nwcouncil.org/measures/measure.asp?id=85"/>
    <hyperlink ref="E50" r:id="rId4" display="http://rtf.nwcouncil.org/meetings/2013/04"/>
    <hyperlink ref="B72" r:id="rId5" display="http://rtf.nwcouncil.org/measures/measure.asp?id=86"/>
    <hyperlink ref="E72" r:id="rId6" display="http://rtf.nwcouncil.org/meetings/2012/09"/>
    <hyperlink ref="B54" r:id="rId7" display="http://rtf.nwcouncil.org/measures/measure.asp?id=87"/>
    <hyperlink ref="E54" r:id="rId8" display="http://rtf.nwcouncil.org/meetings/2013/04"/>
    <hyperlink ref="B61" r:id="rId9" display="http://rtf.nwcouncil.org/measures/measure.asp?id=88"/>
    <hyperlink ref="E61" r:id="rId10" display="http://rtf.nwcouncil.org/meetings/2012/10"/>
    <hyperlink ref="B82" r:id="rId11" display="http://rtf.nwcouncil.org/measures/measure.asp?id=89"/>
    <hyperlink ref="E82" r:id="rId12" display="http://rtf.nwcouncil.org/meetings/2012/10"/>
    <hyperlink ref="B24" r:id="rId13" display="http://rtf.nwcouncil.org/measures/measure.asp?id=90"/>
    <hyperlink ref="E24" r:id="rId14" display="http://rtf.nwcouncil.org/meetings/2013/04"/>
    <hyperlink ref="B62" r:id="rId15" display="http://rtf.nwcouncil.org/measures/measure.asp?id=91"/>
    <hyperlink ref="E62" r:id="rId16" display="http://rtf.nwcouncil.org/meetings/2012/10"/>
    <hyperlink ref="B30" r:id="rId17" display="http://rtf.nwcouncil.org/measures/measure.asp?id=196"/>
    <hyperlink ref="E30" r:id="rId18" display="http://rtf.nwcouncil.org/meetings/2012/10"/>
    <hyperlink ref="B63" r:id="rId19" display="http://rtf.nwcouncil.org/measures/measure.asp?id=92"/>
    <hyperlink ref="E63" r:id="rId20" display="http://rtf.nwcouncil.org/meetings/2012/10"/>
    <hyperlink ref="B68" r:id="rId21" display="http://rtf.nwcouncil.org/measures/measure.asp?id=93"/>
    <hyperlink ref="E68" r:id="rId22" display="http://rtf.nwcouncil.org/meetings/2013/01"/>
    <hyperlink ref="B31" r:id="rId23" display="http://rtf.nwcouncil.org/measures/measure.asp?id=94"/>
    <hyperlink ref="E31" r:id="rId24" display="http://rtf.nwcouncil.org/meetings/2012/10"/>
    <hyperlink ref="B55" r:id="rId25" display="http://rtf.nwcouncil.org/measures/measure.asp?id=96"/>
    <hyperlink ref="E55" r:id="rId26" display="http://rtf.nwcouncil.org/meetings/2013/07"/>
    <hyperlink ref="B56" r:id="rId27" display="http://rtf.nwcouncil.org/measures/measure.asp?id=97"/>
    <hyperlink ref="E56" r:id="rId28" display="http://rtf.nwcouncil.org/meetings/2013/07"/>
    <hyperlink ref="B57" r:id="rId29" display="http://rtf.nwcouncil.org/measures/measure.asp?id=98"/>
    <hyperlink ref="E57" r:id="rId30" display="http://rtf.nwcouncil.org/meetings/2013/07"/>
    <hyperlink ref="B58" r:id="rId31" display="http://rtf.nwcouncil.org/measures/measure.asp?id=99"/>
    <hyperlink ref="E58" r:id="rId32" display="http://rtf.nwcouncil.org/meetings/2013/07"/>
    <hyperlink ref="B47" r:id="rId33" display="http://rtf.nwcouncil.org/measures/measure.asp?id=100"/>
    <hyperlink ref="E47" r:id="rId34" display="http://rtf.nwcouncil.org/meetings/2013/09"/>
    <hyperlink ref="B59" r:id="rId35" display="http://rtf.nwcouncil.org/measures/measure.asp?id=101"/>
    <hyperlink ref="E59" r:id="rId36" display="http://rtf.nwcouncil.org/meetings/2013/07"/>
    <hyperlink ref="B83" r:id="rId37" display="http://rtf.nwcouncil.org/measures/measure.asp?id=102"/>
    <hyperlink ref="E83" r:id="rId38" display="http://rtf.nwcouncil.org/meetings/2012/10"/>
    <hyperlink ref="B53" r:id="rId39" display="http://rtf.nwcouncil.org/measures/measure.asp?id=103"/>
    <hyperlink ref="E53" r:id="rId40" display="http://rtf.nwcouncil.org/meetings/2013/07"/>
    <hyperlink ref="B3" r:id="rId41" display="http://rtf.nwcouncil.org/measures/measure.asp?id=157"/>
    <hyperlink ref="E3" r:id="rId42" display="http://rtf.nwcouncil.org/meetings/"/>
    <hyperlink ref="B48" r:id="rId43" display="http://rtf.nwcouncil.org/measures/measure.asp?id=158"/>
    <hyperlink ref="E48" r:id="rId44" display="http://rtf.nwcouncil.org/meetings/2013/09"/>
    <hyperlink ref="B86" r:id="rId45" display="http://rtf.nwcouncil.org/measures/measure.asp?id=159"/>
    <hyperlink ref="E86" r:id="rId46" display="http://rtf.nwcouncil.org/meetings/2012/12"/>
    <hyperlink ref="B87" r:id="rId47" display="http://rtf.nwcouncil.org/measures/measure.asp?id=160"/>
    <hyperlink ref="E87" r:id="rId48" display="http://rtf.nwcouncil.org/meetings/2012/12"/>
    <hyperlink ref="B91" r:id="rId49" display="http://rtf.nwcouncil.org/measures/measure.asp?id=105"/>
    <hyperlink ref="E91" r:id="rId50" display="http://rtf.nwcouncil.org/meetings/2013/01"/>
    <hyperlink ref="B25" r:id="rId51" display="http://rtf.nwcouncil.org/measures/measure.asp?id=104"/>
    <hyperlink ref="E25" r:id="rId52" display="http://rtf.nwcouncil.org/meetings/2012/12"/>
    <hyperlink ref="B60" r:id="rId53" display="http://rtf.nwcouncil.org/measures/measure.asp?id=106"/>
    <hyperlink ref="E60" r:id="rId54" display="http://rtf.nwcouncil.org/meetings/2013/07"/>
    <hyperlink ref="B88" r:id="rId55" display="http://rtf.nwcouncil.org/measures/measure.asp?id=161"/>
    <hyperlink ref="E88" r:id="rId56" display="http://rtf.nwcouncil.org/meetings/2012/12"/>
    <hyperlink ref="B26" r:id="rId57" display="http://rtf.nwcouncil.org/measures/measure.asp?id=107"/>
    <hyperlink ref="E26" r:id="rId58" display="http://rtf.nwcouncil.org/meetings/2012/12"/>
    <hyperlink ref="B84" r:id="rId59" display="http://rtf.nwcouncil.org/measures/measure.asp?id=162"/>
    <hyperlink ref="E84" r:id="rId60" display="http://rtf.nwcouncil.org/meetings/2012/10"/>
    <hyperlink ref="B89" r:id="rId61" display="http://rtf.nwcouncil.org/measures/measure.asp?id=108"/>
    <hyperlink ref="E89" r:id="rId62" display="http://rtf.nwcouncil.org/meetings/2012/12"/>
    <hyperlink ref="B64" r:id="rId63" display="http://rtf.nwcouncil.org/measures/measure.asp?id=163"/>
    <hyperlink ref="E64" r:id="rId64" display="http://rtf.nwcouncil.org/meetings/2012/10"/>
    <hyperlink ref="B65" r:id="rId65" display="http://rtf.nwcouncil.org/measures/measure.asp?id=164"/>
    <hyperlink ref="E65" r:id="rId66" display="http://rtf.nwcouncil.org/meetings/2012/10"/>
    <hyperlink ref="B73" r:id="rId67" display="http://rtf.nwcouncil.org/measures/measure.asp?id=165"/>
    <hyperlink ref="E73" r:id="rId68" display="http://rtf.nwcouncil.org/meetings/2011/0830"/>
    <hyperlink ref="B81" r:id="rId69" display="http://rtf.nwcouncil.org/measures/measure.asp?id=166"/>
    <hyperlink ref="E81" r:id="rId70" display="http://rtf.nwcouncil.org/meetings/2013/01"/>
    <hyperlink ref="B92" r:id="rId71" display="http://rtf.nwcouncil.org/measures/measure.asp?id=109"/>
    <hyperlink ref="E92" r:id="rId72" display="http://rtf.nwcouncil.org/meetings/2013/01"/>
    <hyperlink ref="B94" r:id="rId73" display="http://rtf.nwcouncil.org/measures/measure.asp?id=110"/>
    <hyperlink ref="E94" r:id="rId74" display="http://rtf.nwcouncil.org/meetings/2013/01"/>
    <hyperlink ref="B69" r:id="rId75" display="http://rtf.nwcouncil.org/measures/measure.asp?id=167"/>
    <hyperlink ref="E69" r:id="rId76" display="http://rtf.nwcouncil.org/meetings/2013/01"/>
    <hyperlink ref="B70" r:id="rId77" display="http://rtf.nwcouncil.org/measures/measure.asp?id=168"/>
    <hyperlink ref="E70" r:id="rId78" display="http://rtf.nwcouncil.org/meetings/2013/01"/>
    <hyperlink ref="B90" r:id="rId79" display="http://rtf.nwcouncil.org/measures/measure.asp?id=111"/>
    <hyperlink ref="E90" r:id="rId80" display="http://rtf.nwcouncil.org/meetings/2012/12"/>
    <hyperlink ref="B67" r:id="rId81" display="http://rtf.nwcouncil.org/measures/measure.asp?id=169"/>
    <hyperlink ref="E67" r:id="rId82" display="http://rtf.nwcouncil.org/meetings/2012/12"/>
    <hyperlink ref="B71" r:id="rId83" display="http://rtf.nwcouncil.org/measures/measure.asp?id=170"/>
    <hyperlink ref="E71" r:id="rId84" display="http://rtf.nwcouncil.org/meetings/2013/01"/>
    <hyperlink ref="B74" r:id="rId85" display="http://rtf.nwcouncil.org/measures/measure.asp?id=112"/>
    <hyperlink ref="E74" r:id="rId86" display="http://rtf.nwcouncil.org/meetings/2012/07"/>
    <hyperlink ref="B20" r:id="rId87" display="http://rtf.nwcouncil.org/measures/measure.asp?id=95"/>
    <hyperlink ref="E20" r:id="rId88" display="http://rtf.nwcouncil.org/meetings/2013/07"/>
    <hyperlink ref="B18" r:id="rId89" display="http://rtf.nwcouncil.org/measures/measure.asp?id=113"/>
    <hyperlink ref="E18" r:id="rId90" display="http://rtf.nwcouncil.org/meetings/2011/1004"/>
    <hyperlink ref="B4" r:id="rId91" display="http://rtf.nwcouncil.org/measures/measure.asp?id=183"/>
    <hyperlink ref="E4" r:id="rId92" display="http://rtf.nwcouncil.org/meetings/"/>
    <hyperlink ref="B17" r:id="rId93" display="http://rtf.nwcouncil.org/measures/measure.asp?id=114"/>
    <hyperlink ref="E17" r:id="rId94" display="http://rtf.nwcouncil.org/meetings/2012/05"/>
    <hyperlink ref="B5" r:id="rId95" display="http://rtf.nwcouncil.org/measures/measure.asp?id=171"/>
    <hyperlink ref="E5" r:id="rId96" display="http://rtf.nwcouncil.org/meetings/2011/02"/>
    <hyperlink ref="B51" r:id="rId97" display="http://rtf.nwcouncil.org/measures/measure.asp?id=115"/>
    <hyperlink ref="E51" r:id="rId98" display="http://rtf.nwcouncil.org/meetings/2013/04"/>
    <hyperlink ref="B75" r:id="rId99" display="http://rtf.nwcouncil.org/measures/measure.asp?id=116"/>
    <hyperlink ref="E75" r:id="rId100" display="http://rtf.nwcouncil.org/meetings/2011/02"/>
    <hyperlink ref="B9" r:id="rId101" display="http://rtf.nwcouncil.org/measures/measure.asp?id=150"/>
    <hyperlink ref="E9" r:id="rId102" display="http://rtf.nwcouncil.org/meetings/2013/08"/>
    <hyperlink ref="B6" r:id="rId103" display="http://rtf.nwcouncil.org/measures/measure.asp?id=117"/>
    <hyperlink ref="E6" r:id="rId104" display="http://rtf.nwcouncil.org/meetings/"/>
    <hyperlink ref="B21" r:id="rId105" display="http://rtf.nwcouncil.org/measures/measure.asp?id=118"/>
    <hyperlink ref="E21" r:id="rId106" display="http://rtf.nwcouncil.org/meetings/2013/09"/>
    <hyperlink ref="B15" r:id="rId107" display="http://rtf.nwcouncil.org/measures/measure.asp?id=119"/>
    <hyperlink ref="E15" r:id="rId108" display="http://rtf.nwcouncil.org/meetings/2012/12"/>
    <hyperlink ref="B13" r:id="rId109" display="http://rtf.nwcouncil.org/measures/measure.asp?id=120"/>
    <hyperlink ref="E13" r:id="rId110" display="http://rtf.nwcouncil.org/meetings/2012/11"/>
    <hyperlink ref="B104" r:id="rId111" display="http://rtf.nwcouncil.org/measures/measure.asp?id=121"/>
    <hyperlink ref="E104" r:id="rId112" display="http://rtf.nwcouncil.org/meetings/2013/10"/>
    <hyperlink ref="B22" r:id="rId113" display="http://rtf.nwcouncil.org/measures/measure.asp?id=122"/>
    <hyperlink ref="E22" r:id="rId114" display="http://rtf.nwcouncil.org/meetings/2013/04"/>
    <hyperlink ref="B7" r:id="rId115" display="http://rtf.nwcouncil.org/measures/measure.asp?id=123"/>
    <hyperlink ref="E7" r:id="rId116" display="http://rtf.nwcouncil.org/meetings/"/>
    <hyperlink ref="B66" r:id="rId117" display="http://rtf.nwcouncil.org/measures/measure.asp?id=124"/>
    <hyperlink ref="E66" r:id="rId118" display="http://rtf.nwcouncil.org/meetings/2012/10"/>
    <hyperlink ref="B23" r:id="rId119" display="http://rtf.nwcouncil.org/measures/measure.asp?id=125"/>
    <hyperlink ref="E23" r:id="rId120" display="http://rtf.nwcouncil.org/meetings/2012/09"/>
    <hyperlink ref="B43" r:id="rId121" display="http://rtf.nwcouncil.org/measures/measure.asp?id=176"/>
    <hyperlink ref="E43" r:id="rId122" display="http://rtf.nwcouncil.org/meetings/2012/02"/>
    <hyperlink ref="B36" r:id="rId123" display="http://rtf.nwcouncil.org/measures/measure.asp?id=126"/>
    <hyperlink ref="E36" r:id="rId124" display="http://rtf.nwcouncil.org/meetings/2011/0601"/>
    <hyperlink ref="B95" r:id="rId125" display="http://rtf.nwcouncil.org/measures/measure.asp?id=127"/>
    <hyperlink ref="E95" r:id="rId126" display="http://rtf.nwcouncil.org/meetings/2012/12"/>
    <hyperlink ref="B32" r:id="rId127" display="http://rtf.nwcouncil.org/measures/measure.asp?id=128"/>
    <hyperlink ref="E32" r:id="rId128" display="http://rtf.nwcouncil.org/meetings/2012/05"/>
    <hyperlink ref="B103" r:id="rId129" display="http://rtf.nwcouncil.org/measures/measure.asp?id=129"/>
    <hyperlink ref="E103" r:id="rId130" display="http://rtf.nwcouncil.org/meetings/2013/09"/>
    <hyperlink ref="B27" r:id="rId131" display="http://rtf.nwcouncil.org/measures/measure.asp?id=130"/>
    <hyperlink ref="E27" r:id="rId132" display="http://rtf.nwcouncil.org/meetings/2013/01"/>
    <hyperlink ref="B28" r:id="rId133" display="http://rtf.nwcouncil.org/measures/measure.asp?id=200"/>
    <hyperlink ref="E28" r:id="rId134" display="http://rtf.nwcouncil.org/meetings/2013/01"/>
    <hyperlink ref="B8" r:id="rId135" display="http://rtf.nwcouncil.org/measures/measure.asp?id=172"/>
    <hyperlink ref="E8" r:id="rId136" display="http://rtf.nwcouncil.org/meetings/"/>
    <hyperlink ref="B96" r:id="rId137" display="http://rtf.nwcouncil.org/measures/measure.asp?id=131"/>
    <hyperlink ref="E96" r:id="rId138" display="http://rtf.nwcouncil.org/meetings/2013/09"/>
    <hyperlink ref="B33" r:id="rId139" display="http://rtf.nwcouncil.org/measures/measure.asp?id=132"/>
    <hyperlink ref="E33" r:id="rId140" display="http://rtf.nwcouncil.org/meetings/2011/05"/>
    <hyperlink ref="B37" r:id="rId141" display="http://rtf.nwcouncil.org/measures/measure.asp?id=133"/>
    <hyperlink ref="E37" r:id="rId142" display="http://rtf.nwcouncil.org/meetings/2011/1004"/>
    <hyperlink ref="B10" r:id="rId143" display="http://rtf.nwcouncil.org/measures/measure.asp?id=204"/>
    <hyperlink ref="E10" r:id="rId144" display="http://rtf.nwcouncil.org/meetings/2013/08"/>
    <hyperlink ref="B85" r:id="rId145" display="http://rtf.nwcouncil.org/measures/measure.asp?id=135"/>
    <hyperlink ref="E85" r:id="rId146" display="http://rtf.nwcouncil.org/meetings/2012/10"/>
    <hyperlink ref="B97" r:id="rId147" display="http://rtf.nwcouncil.org/measures/measure.asp?id=136"/>
    <hyperlink ref="E97" r:id="rId148" display="http://rtf.nwcouncil.org/meetings/2012/11"/>
    <hyperlink ref="B29" r:id="rId149" display="http://rtf.nwcouncil.org/measures/measure.asp?id=137"/>
    <hyperlink ref="E29" r:id="rId150" display="http://rtf.nwcouncil.org/meetings/2012/11"/>
    <hyperlink ref="B34" r:id="rId151" display="http://rtf.nwcouncil.org/measures/measure.asp?id=138"/>
    <hyperlink ref="E34" r:id="rId152" display="http://rtf.nwcouncil.org/meetings/2011/05"/>
    <hyperlink ref="B98" r:id="rId153" display="http://rtf.nwcouncil.org/measures/measure.asp?id=139"/>
    <hyperlink ref="E98" r:id="rId154" display="http://rtf.nwcouncil.org/meetings/2012/12"/>
    <hyperlink ref="B76" r:id="rId155" display="http://rtf.nwcouncil.org/measures/measure.asp?id=140"/>
    <hyperlink ref="E76" r:id="rId156" display="http://rtf.nwcouncil.org/meetings/2012/05"/>
    <hyperlink ref="B44" r:id="rId157" display="http://rtf.nwcouncil.org/measures/measure.asp?id=194"/>
    <hyperlink ref="E44" r:id="rId158" display="http://rtf.nwcouncil.org/meetings/2012/09"/>
    <hyperlink ref="B45" r:id="rId159" display="http://rtf.nwcouncil.org/measures/measure.asp?id=193"/>
    <hyperlink ref="E45" r:id="rId160" display="http://rtf.nwcouncil.org/meetings/2012/09"/>
    <hyperlink ref="B39" r:id="rId161" display="http://rtf.nwcouncil.org/measures/measure.asp?id=141"/>
    <hyperlink ref="E39" r:id="rId162" display="http://rtf.nwcouncil.org/meetings/2013/10"/>
    <hyperlink ref="B38" r:id="rId163" display="http://rtf.nwcouncil.org/measures/measure.asp?id=205"/>
    <hyperlink ref="E38" r:id="rId164" display="http://rtf.nwcouncil.org/meetings/2013/10"/>
    <hyperlink ref="B49" r:id="rId165" display="http://rtf.nwcouncil.org/measures/measure.asp?id=206"/>
    <hyperlink ref="E49" r:id="rId166" display="http://rtf.nwcouncil.org/meetings/2013/10"/>
    <hyperlink ref="B77" r:id="rId167" display="http://rtf.nwcouncil.org/measures/measure.asp?id=173"/>
    <hyperlink ref="E77" r:id="rId168" display="http://rtf.nwcouncil.org/meetings/2012/05"/>
    <hyperlink ref="B14" r:id="rId169" display="http://rtf.nwcouncil.org/measures/measure.asp?id=198"/>
    <hyperlink ref="E14" r:id="rId170" display="http://rtf.nwcouncil.org/meetings/2013/08"/>
    <hyperlink ref="B40" r:id="rId171" display="http://rtf.nwcouncil.org/measures/measure.asp?id=142"/>
    <hyperlink ref="E40" r:id="rId172" display="http://rtf.nwcouncil.org/meetings/2013/10"/>
    <hyperlink ref="B99" r:id="rId173" display="http://rtf.nwcouncil.org/measures/measure.asp?id=143"/>
    <hyperlink ref="E99" r:id="rId174" display="http://rtf.nwcouncil.org/meetings/2012/12"/>
    <hyperlink ref="B100" r:id="rId175" display="http://rtf.nwcouncil.org/measures/measure.asp?id=144"/>
    <hyperlink ref="E100" r:id="rId176" display="http://rtf.nwcouncil.org/meetings/2013/01"/>
    <hyperlink ref="B19" r:id="rId177" display="http://rtf.nwcouncil.org/measures/measure.asp?id=145"/>
    <hyperlink ref="E19" r:id="rId178" display="http://rtf.nwcouncil.org/meetings/2012/09"/>
    <hyperlink ref="B11" r:id="rId179" display="http://rtf.nwcouncil.org/measures/measure.asp?id=154"/>
    <hyperlink ref="E11" r:id="rId180" display="http://rtf.nwcouncil.org/meetings/2010/12"/>
    <hyperlink ref="B78" r:id="rId181" display="http://rtf.nwcouncil.org/measures/measure.asp?id=146"/>
    <hyperlink ref="E78" r:id="rId182" display="http://rtf.nwcouncil.org/meetings/2011/11"/>
    <hyperlink ref="B42" r:id="rId183" display="http://rtf.nwcouncil.org/measures/measure.asp?id=182"/>
    <hyperlink ref="E42" r:id="rId184" display="http://rtf.nwcouncil.org/meetings/2011/11"/>
    <hyperlink ref="B101" r:id="rId185" display="http://rtf.nwcouncil.org/measures/measure.asp?id=147"/>
    <hyperlink ref="E101" r:id="rId186" display="http://rtf.nwcouncil.org/meetings/2012/12"/>
    <hyperlink ref="B12" r:id="rId187" display="http://rtf.nwcouncil.org/measures/measure.asp?id=155"/>
    <hyperlink ref="E12" r:id="rId188" display="http://rtf.nwcouncil.org/meetings/2010/12"/>
    <hyperlink ref="B46" r:id="rId189" display="http://rtf.nwcouncil.org/measures/measure.asp?id=188"/>
    <hyperlink ref="E46" r:id="rId190" display="http://rtf.nwcouncil.org/meetings/2012/05"/>
    <hyperlink ref="B79" r:id="rId191" display="http://rtf.nwcouncil.org/measures/measure.asp?id=148"/>
    <hyperlink ref="E79" r:id="rId192" display="http://rtf.nwcouncil.org/meetings/2011/02"/>
    <hyperlink ref="B16" r:id="rId193" display="http://rtf.nwcouncil.org/measures/measure.asp?id=175"/>
    <hyperlink ref="E16" r:id="rId194" display="http://rtf.nwcouncil.org/meetings/2011/0628"/>
    <hyperlink ref="B80" r:id="rId195" display="http://rtf.nwcouncil.org/measures/measure.asp?id=174"/>
    <hyperlink ref="E80" r:id="rId196" display="http://rtf.nwcouncil.org/meetings/2011/0301"/>
    <hyperlink ref="B102" r:id="rId197" display="http://rtf.nwcouncil.org/measures/measure.asp?id=149"/>
    <hyperlink ref="E102" r:id="rId198" display="http://rtf.nwcouncil.org/meetings/2012/12"/>
    <hyperlink ref="B41" r:id="rId199" display="http://rtf.nwcouncil.org/measures/measure.asp?id=151"/>
    <hyperlink ref="E41" r:id="rId200" display="http://rtf.nwcouncil.org/meetings/2012/03"/>
    <hyperlink ref="B93" r:id="rId201" display="http://rtf.nwcouncil.org/measures/measure.asp?id=152"/>
    <hyperlink ref="E93" r:id="rId202" display="http://rtf.nwcouncil.org/meetings/2011/11"/>
    <hyperlink ref="B35" r:id="rId203" display="http://rtf.nwcouncil.org/measures/measure.asp?id=153"/>
    <hyperlink ref="E35" r:id="rId204" display="http://rtf.nwcouncil.org/meetings/2012/03"/>
  </hyperlinks>
  <printOptions/>
  <pageMargins left="0.7" right="0.7" top="0.75" bottom="0.75" header="0.3" footer="0.3"/>
  <pageSetup orientation="portrait" paperSize="9"/>
  <drawing r:id="rId205"/>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Bonneville Power Administration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BPA User</dc:creator>
  <cp:keywords/>
  <dc:description/>
  <cp:lastModifiedBy>Nick O'Neil</cp:lastModifiedBy>
  <cp:lastPrinted>2013-04-23T16:11:52Z</cp:lastPrinted>
  <dcterms:created xsi:type="dcterms:W3CDTF">2012-07-11T20:48:50Z</dcterms:created>
  <dcterms:modified xsi:type="dcterms:W3CDTF">2013-11-22T16:48:34Z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